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24226"/>
  <xr:revisionPtr revIDLastSave="0" documentId="13_ncr:1_{DEEB27EE-B513-47E3-9272-0AA708B20B5F}" xr6:coauthVersionLast="47" xr6:coauthVersionMax="47" xr10:uidLastSave="{00000000-0000-0000-0000-000000000000}"/>
  <bookViews>
    <workbookView xWindow="3460" yWindow="240" windowWidth="26360" windowHeight="20400" tabRatio="807" activeTab="1" xr2:uid="{00000000-000D-0000-FFFF-FFFF00000000}"/>
  </bookViews>
  <sheets>
    <sheet name="CategoryA_Explanations" sheetId="31" r:id="rId1"/>
    <sheet name="5.3_Squid_Calculated" sheetId="28" r:id="rId2"/>
    <sheet name="Category A_Annexure_6.3" sheetId="20" r:id="rId3"/>
    <sheet name="Category A_Annexure_6.7" sheetId="14" r:id="rId4"/>
    <sheet name="Category A_Annexure_7.1" sheetId="29" r:id="rId5"/>
    <sheet name="Category A_Annexure_7.2" sheetId="30" r:id="rId6"/>
    <sheet name="Category A_Annexure_9.1" sheetId="17"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2" i="31" l="1"/>
  <c r="E41" i="31"/>
  <c r="E40" i="31"/>
  <c r="E39" i="31"/>
  <c r="E36" i="31"/>
  <c r="E35" i="31"/>
  <c r="E34" i="31"/>
  <c r="E33" i="31"/>
  <c r="E32" i="31"/>
  <c r="E31" i="31"/>
  <c r="E29" i="31"/>
  <c r="E28" i="31"/>
  <c r="E26" i="31"/>
  <c r="E25" i="31"/>
  <c r="E24" i="31"/>
  <c r="E23" i="31"/>
  <c r="E22" i="31"/>
  <c r="E7" i="31"/>
  <c r="E4" i="31"/>
  <c r="E3" i="31"/>
  <c r="E2" i="30" l="1"/>
  <c r="F2" i="30"/>
  <c r="G2" i="30" s="1"/>
  <c r="H2" i="30" s="1"/>
  <c r="E3" i="30"/>
  <c r="F3" i="30" s="1"/>
  <c r="G3" i="30" s="1"/>
  <c r="H3" i="30" s="1"/>
  <c r="E4" i="30"/>
  <c r="F4" i="30"/>
  <c r="G4" i="30" s="1"/>
  <c r="H4" i="30" s="1"/>
  <c r="E5" i="30"/>
  <c r="F5" i="30" s="1"/>
  <c r="G5" i="30" s="1"/>
  <c r="H5" i="30" s="1"/>
  <c r="E6" i="30"/>
  <c r="F6" i="30"/>
  <c r="G6" i="30" s="1"/>
  <c r="H6" i="30" s="1"/>
  <c r="E7" i="30"/>
  <c r="F7" i="30" s="1"/>
  <c r="G7" i="30" s="1"/>
  <c r="H7" i="30" s="1"/>
  <c r="E8" i="30"/>
  <c r="F8" i="30"/>
  <c r="G8" i="30" s="1"/>
  <c r="H8" i="30" s="1"/>
  <c r="E9" i="30"/>
  <c r="F9" i="30" s="1"/>
  <c r="G9" i="30" s="1"/>
  <c r="H9" i="30" s="1"/>
  <c r="E10" i="30"/>
  <c r="F10" i="30"/>
  <c r="G10" i="30" s="1"/>
  <c r="H10" i="30" s="1"/>
  <c r="E11" i="30"/>
  <c r="F11" i="30" s="1"/>
  <c r="G11" i="30" s="1"/>
  <c r="H11" i="30" s="1"/>
  <c r="E12" i="30"/>
  <c r="F12" i="30"/>
  <c r="G12" i="30" s="1"/>
  <c r="H12" i="30" s="1"/>
  <c r="E13" i="30"/>
  <c r="F13" i="30" s="1"/>
  <c r="G13" i="30" s="1"/>
  <c r="H13" i="30" s="1"/>
  <c r="E14" i="30"/>
  <c r="F14" i="30"/>
  <c r="G14" i="30" s="1"/>
  <c r="H14" i="30" s="1"/>
  <c r="E15" i="30"/>
  <c r="F15" i="30" s="1"/>
  <c r="G15" i="30" s="1"/>
  <c r="H15" i="30" s="1"/>
  <c r="E16" i="30"/>
  <c r="F16" i="30"/>
  <c r="G16" i="30" s="1"/>
  <c r="H16" i="30" s="1"/>
  <c r="E17" i="30"/>
  <c r="F17" i="30" s="1"/>
  <c r="G17" i="30" s="1"/>
  <c r="H17" i="30" s="1"/>
  <c r="E18" i="30"/>
  <c r="F18" i="30"/>
  <c r="G18" i="30" s="1"/>
  <c r="H18" i="30" s="1"/>
  <c r="E19" i="30"/>
  <c r="F19" i="30" s="1"/>
  <c r="G19" i="30" s="1"/>
  <c r="H19" i="30" s="1"/>
  <c r="E20" i="30"/>
  <c r="F20" i="30"/>
  <c r="G20" i="30" s="1"/>
  <c r="H20" i="30" s="1"/>
  <c r="E21" i="30"/>
  <c r="F21" i="30" s="1"/>
  <c r="G21" i="30" s="1"/>
  <c r="H21" i="30" s="1"/>
  <c r="E22" i="30"/>
  <c r="F22" i="30"/>
  <c r="G22" i="30" s="1"/>
  <c r="H22" i="30" s="1"/>
  <c r="E23" i="30"/>
  <c r="F23" i="30" s="1"/>
  <c r="G23" i="30" s="1"/>
  <c r="H23" i="30" s="1"/>
  <c r="E24" i="30"/>
  <c r="F24" i="30"/>
  <c r="G24" i="30" s="1"/>
  <c r="H24" i="30" s="1"/>
  <c r="E25" i="30"/>
  <c r="F25" i="30" s="1"/>
  <c r="G25" i="30" s="1"/>
  <c r="H25" i="30" s="1"/>
  <c r="E26" i="30"/>
  <c r="F26" i="30"/>
  <c r="G26" i="30" s="1"/>
  <c r="H26" i="30" s="1"/>
  <c r="E27" i="30"/>
  <c r="F27" i="30" s="1"/>
  <c r="G27" i="30" s="1"/>
  <c r="H27" i="30" s="1"/>
  <c r="E28" i="30"/>
  <c r="F28" i="30"/>
  <c r="G28" i="30" s="1"/>
  <c r="H28" i="30" s="1"/>
  <c r="E29" i="30"/>
  <c r="F29" i="30" s="1"/>
  <c r="G29" i="30" s="1"/>
  <c r="H29" i="30" s="1"/>
  <c r="E30" i="30"/>
  <c r="F30" i="30"/>
  <c r="G30" i="30" s="1"/>
  <c r="H30" i="30" s="1"/>
  <c r="E31" i="30"/>
  <c r="F31" i="30" s="1"/>
  <c r="G31" i="30" s="1"/>
  <c r="H31" i="30" s="1"/>
  <c r="E32" i="30"/>
  <c r="F32" i="30"/>
  <c r="G32" i="30" s="1"/>
  <c r="H32" i="30" s="1"/>
  <c r="E33" i="30"/>
  <c r="F33" i="30" s="1"/>
  <c r="G33" i="30" s="1"/>
  <c r="H33" i="30" s="1"/>
  <c r="E34" i="30"/>
  <c r="F34" i="30"/>
  <c r="G34" i="30" s="1"/>
  <c r="H34" i="30" s="1"/>
  <c r="E35" i="30"/>
  <c r="F35" i="30" s="1"/>
  <c r="G35" i="30" s="1"/>
  <c r="H35" i="30" s="1"/>
  <c r="E36" i="30"/>
  <c r="F36" i="30"/>
  <c r="G36" i="30" s="1"/>
  <c r="H36" i="30" s="1"/>
  <c r="E37" i="30"/>
  <c r="F37" i="30" s="1"/>
  <c r="G37" i="30" s="1"/>
  <c r="H37" i="30" s="1"/>
  <c r="E38" i="30"/>
  <c r="F38" i="30"/>
  <c r="G38" i="30" s="1"/>
  <c r="H38" i="30" s="1"/>
  <c r="E39" i="30"/>
  <c r="F39" i="30" s="1"/>
  <c r="G39" i="30" s="1"/>
  <c r="H39" i="30" s="1"/>
  <c r="E40" i="30"/>
  <c r="F40" i="30"/>
  <c r="G40" i="30" s="1"/>
  <c r="H40" i="30" s="1"/>
  <c r="E41" i="30"/>
  <c r="F41" i="30" s="1"/>
  <c r="G41" i="30" s="1"/>
  <c r="H41" i="30" s="1"/>
  <c r="E42" i="30"/>
  <c r="F42" i="30"/>
  <c r="G42" i="30" s="1"/>
  <c r="H42" i="30" s="1"/>
  <c r="E43" i="30"/>
  <c r="F43" i="30" s="1"/>
  <c r="G43" i="30" s="1"/>
  <c r="H43" i="30" s="1"/>
  <c r="E44" i="30"/>
  <c r="F44" i="30"/>
  <c r="G44" i="30" s="1"/>
  <c r="H44" i="30" s="1"/>
  <c r="E45" i="30"/>
  <c r="F45" i="30" s="1"/>
  <c r="G45" i="30" s="1"/>
  <c r="H45" i="30" s="1"/>
  <c r="E46" i="30"/>
  <c r="F46" i="30"/>
  <c r="G46" i="30" s="1"/>
  <c r="H46" i="30" s="1"/>
  <c r="E47" i="30"/>
  <c r="F47" i="30" s="1"/>
  <c r="G47" i="30" s="1"/>
  <c r="H47" i="30" s="1"/>
  <c r="E48" i="30"/>
  <c r="F48" i="30"/>
  <c r="G48" i="30" s="1"/>
  <c r="H48" i="30" s="1"/>
  <c r="E49" i="30"/>
  <c r="F49" i="30" s="1"/>
  <c r="G49" i="30" s="1"/>
  <c r="H49" i="30" s="1"/>
  <c r="E50" i="30"/>
  <c r="F50" i="30"/>
  <c r="G50" i="30" s="1"/>
  <c r="H50" i="30" s="1"/>
  <c r="E51" i="30"/>
  <c r="F51" i="30" s="1"/>
  <c r="G51" i="30" s="1"/>
  <c r="H51" i="30" s="1"/>
  <c r="E52" i="30"/>
  <c r="F52" i="30"/>
  <c r="G52" i="30" s="1"/>
  <c r="H52" i="30" s="1"/>
  <c r="E53" i="30"/>
  <c r="F53" i="30" s="1"/>
  <c r="G53" i="30" s="1"/>
  <c r="H53" i="30" s="1"/>
  <c r="E54" i="30"/>
  <c r="F54" i="30"/>
  <c r="G54" i="30" s="1"/>
  <c r="H54" i="30" s="1"/>
  <c r="E55" i="30"/>
  <c r="F55" i="30" s="1"/>
  <c r="G55" i="30" s="1"/>
  <c r="H55" i="30" s="1"/>
  <c r="E56" i="30"/>
  <c r="F56" i="30"/>
  <c r="G56" i="30" s="1"/>
  <c r="H56" i="30" s="1"/>
  <c r="E57" i="30"/>
  <c r="F57" i="30" s="1"/>
  <c r="G57" i="30" s="1"/>
  <c r="H57" i="30" s="1"/>
  <c r="E58" i="30"/>
  <c r="F58" i="30"/>
  <c r="G58" i="30" s="1"/>
  <c r="H58" i="30" s="1"/>
  <c r="E59" i="30"/>
  <c r="F59" i="30" s="1"/>
  <c r="G59" i="30" s="1"/>
  <c r="H59" i="30" s="1"/>
  <c r="E60" i="30"/>
  <c r="F60" i="30"/>
  <c r="G60" i="30" s="1"/>
  <c r="H60" i="30" s="1"/>
  <c r="E61" i="30"/>
  <c r="F61" i="30" s="1"/>
  <c r="G61" i="30" s="1"/>
  <c r="H61" i="30" s="1"/>
  <c r="E62" i="30"/>
  <c r="F62" i="30"/>
  <c r="G62" i="30" s="1"/>
  <c r="H62" i="30" s="1"/>
  <c r="E63" i="30"/>
  <c r="F63" i="30" s="1"/>
  <c r="G63" i="30" s="1"/>
  <c r="H63" i="30" s="1"/>
  <c r="E64" i="30"/>
  <c r="F64" i="30"/>
  <c r="G64" i="30" s="1"/>
  <c r="H64" i="30" s="1"/>
  <c r="E65" i="30"/>
  <c r="F65" i="30" s="1"/>
  <c r="G65" i="30" s="1"/>
  <c r="H65" i="30" s="1"/>
  <c r="E66" i="30"/>
  <c r="F66" i="30"/>
  <c r="G66" i="30" s="1"/>
  <c r="H66" i="30" s="1"/>
  <c r="E67" i="30"/>
  <c r="F67" i="30" s="1"/>
  <c r="G67" i="30" s="1"/>
  <c r="H67" i="30" s="1"/>
  <c r="E68" i="30"/>
  <c r="F68" i="30"/>
  <c r="G68" i="30" s="1"/>
  <c r="H68" i="30" s="1"/>
  <c r="E69" i="30"/>
  <c r="F69" i="30" s="1"/>
  <c r="G69" i="30" s="1"/>
  <c r="H69" i="30" s="1"/>
  <c r="E70" i="30"/>
  <c r="F70" i="30"/>
  <c r="G70" i="30" s="1"/>
  <c r="H70" i="30" s="1"/>
  <c r="E71" i="30"/>
  <c r="F71" i="30" s="1"/>
  <c r="G71" i="30" s="1"/>
  <c r="H71" i="30" s="1"/>
  <c r="E72" i="30"/>
  <c r="F72" i="30"/>
  <c r="G72" i="30" s="1"/>
  <c r="H72" i="30" s="1"/>
  <c r="E73" i="30"/>
  <c r="F73" i="30" s="1"/>
  <c r="G73" i="30" s="1"/>
  <c r="H73" i="30" s="1"/>
  <c r="E74" i="30"/>
  <c r="F74" i="30"/>
  <c r="G74" i="30" s="1"/>
  <c r="H74" i="30" s="1"/>
  <c r="E75" i="30"/>
  <c r="F75" i="30" s="1"/>
  <c r="G75" i="30" s="1"/>
  <c r="H75" i="30" s="1"/>
  <c r="E76" i="30"/>
  <c r="F76" i="30"/>
  <c r="G76" i="30" s="1"/>
  <c r="H76" i="30" s="1"/>
  <c r="E77" i="30"/>
  <c r="F77" i="30" s="1"/>
  <c r="G77" i="30" s="1"/>
  <c r="H77" i="30" s="1"/>
  <c r="E78" i="30"/>
  <c r="F78" i="30"/>
  <c r="G78" i="30" s="1"/>
  <c r="H78" i="30" s="1"/>
  <c r="E78" i="29"/>
  <c r="F78" i="29" s="1"/>
  <c r="G78" i="29" s="1"/>
  <c r="H78" i="29" s="1"/>
  <c r="E77" i="29"/>
  <c r="F77" i="29" s="1"/>
  <c r="G77" i="29" s="1"/>
  <c r="H77" i="29" s="1"/>
  <c r="E76" i="29"/>
  <c r="F76" i="29" s="1"/>
  <c r="G76" i="29" s="1"/>
  <c r="H76" i="29" s="1"/>
  <c r="E75" i="29"/>
  <c r="F75" i="29" s="1"/>
  <c r="G75" i="29" s="1"/>
  <c r="H75" i="29" s="1"/>
  <c r="E74" i="29"/>
  <c r="F74" i="29" s="1"/>
  <c r="G74" i="29" s="1"/>
  <c r="H74" i="29" s="1"/>
  <c r="E73" i="29"/>
  <c r="F73" i="29" s="1"/>
  <c r="G73" i="29" s="1"/>
  <c r="H73" i="29" s="1"/>
  <c r="E72" i="29"/>
  <c r="F72" i="29" s="1"/>
  <c r="G72" i="29" s="1"/>
  <c r="H72" i="29" s="1"/>
  <c r="E71" i="29"/>
  <c r="F71" i="29" s="1"/>
  <c r="G71" i="29" s="1"/>
  <c r="H71" i="29" s="1"/>
  <c r="E70" i="29"/>
  <c r="F70" i="29" s="1"/>
  <c r="G70" i="29" s="1"/>
  <c r="H70" i="29" s="1"/>
  <c r="E69" i="29"/>
  <c r="F69" i="29" s="1"/>
  <c r="G69" i="29" s="1"/>
  <c r="H69" i="29" s="1"/>
  <c r="E68" i="29"/>
  <c r="F68" i="29" s="1"/>
  <c r="G68" i="29" s="1"/>
  <c r="H68" i="29" s="1"/>
  <c r="E67" i="29"/>
  <c r="F67" i="29" s="1"/>
  <c r="G67" i="29" s="1"/>
  <c r="H67" i="29" s="1"/>
  <c r="E66" i="29"/>
  <c r="F66" i="29" s="1"/>
  <c r="G66" i="29" s="1"/>
  <c r="H66" i="29" s="1"/>
  <c r="E65" i="29"/>
  <c r="F65" i="29" s="1"/>
  <c r="G65" i="29" s="1"/>
  <c r="H65" i="29" s="1"/>
  <c r="E64" i="29"/>
  <c r="F64" i="29" s="1"/>
  <c r="G64" i="29" s="1"/>
  <c r="H64" i="29" s="1"/>
  <c r="E63" i="29"/>
  <c r="F63" i="29" s="1"/>
  <c r="G63" i="29" s="1"/>
  <c r="H63" i="29" s="1"/>
  <c r="E62" i="29"/>
  <c r="F62" i="29" s="1"/>
  <c r="G62" i="29" s="1"/>
  <c r="H62" i="29" s="1"/>
  <c r="E61" i="29"/>
  <c r="F61" i="29" s="1"/>
  <c r="G61" i="29" s="1"/>
  <c r="H61" i="29" s="1"/>
  <c r="E60" i="29"/>
  <c r="F60" i="29" s="1"/>
  <c r="G60" i="29" s="1"/>
  <c r="H60" i="29" s="1"/>
  <c r="E59" i="29"/>
  <c r="F59" i="29" s="1"/>
  <c r="G59" i="29" s="1"/>
  <c r="H59" i="29" s="1"/>
  <c r="E58" i="29"/>
  <c r="F58" i="29" s="1"/>
  <c r="G58" i="29" s="1"/>
  <c r="H58" i="29" s="1"/>
  <c r="E57" i="29"/>
  <c r="F57" i="29" s="1"/>
  <c r="G57" i="29" s="1"/>
  <c r="H57" i="29" s="1"/>
  <c r="E56" i="29"/>
  <c r="F56" i="29" s="1"/>
  <c r="G56" i="29" s="1"/>
  <c r="H56" i="29" s="1"/>
  <c r="E55" i="29"/>
  <c r="F55" i="29" s="1"/>
  <c r="G55" i="29" s="1"/>
  <c r="H55" i="29" s="1"/>
  <c r="E54" i="29"/>
  <c r="F54" i="29" s="1"/>
  <c r="G54" i="29" s="1"/>
  <c r="H54" i="29" s="1"/>
  <c r="E53" i="29"/>
  <c r="F53" i="29" s="1"/>
  <c r="G53" i="29" s="1"/>
  <c r="H53" i="29" s="1"/>
  <c r="E52" i="29"/>
  <c r="F52" i="29" s="1"/>
  <c r="G52" i="29" s="1"/>
  <c r="H52" i="29" s="1"/>
  <c r="E51" i="29"/>
  <c r="F51" i="29" s="1"/>
  <c r="G51" i="29" s="1"/>
  <c r="H51" i="29" s="1"/>
  <c r="E50" i="29"/>
  <c r="F50" i="29" s="1"/>
  <c r="G50" i="29" s="1"/>
  <c r="H50" i="29" s="1"/>
  <c r="E49" i="29"/>
  <c r="F49" i="29" s="1"/>
  <c r="G49" i="29" s="1"/>
  <c r="H49" i="29" s="1"/>
  <c r="E48" i="29"/>
  <c r="F48" i="29" s="1"/>
  <c r="G48" i="29" s="1"/>
  <c r="H48" i="29" s="1"/>
  <c r="E47" i="29"/>
  <c r="F47" i="29" s="1"/>
  <c r="G47" i="29" s="1"/>
  <c r="H47" i="29" s="1"/>
  <c r="E46" i="29"/>
  <c r="F46" i="29" s="1"/>
  <c r="G46" i="29" s="1"/>
  <c r="H46" i="29" s="1"/>
  <c r="E45" i="29"/>
  <c r="F45" i="29" s="1"/>
  <c r="G45" i="29" s="1"/>
  <c r="H45" i="29" s="1"/>
  <c r="E44" i="29"/>
  <c r="F44" i="29" s="1"/>
  <c r="G44" i="29" s="1"/>
  <c r="H44" i="29" s="1"/>
  <c r="E43" i="29"/>
  <c r="F43" i="29" s="1"/>
  <c r="G43" i="29" s="1"/>
  <c r="H43" i="29" s="1"/>
  <c r="E42" i="29"/>
  <c r="F42" i="29" s="1"/>
  <c r="G42" i="29" s="1"/>
  <c r="H42" i="29" s="1"/>
  <c r="E41" i="29"/>
  <c r="F41" i="29" s="1"/>
  <c r="G41" i="29" s="1"/>
  <c r="H41" i="29" s="1"/>
  <c r="E40" i="29"/>
  <c r="F40" i="29" s="1"/>
  <c r="G40" i="29" s="1"/>
  <c r="H40" i="29" s="1"/>
  <c r="E39" i="29"/>
  <c r="F39" i="29" s="1"/>
  <c r="G39" i="29" s="1"/>
  <c r="H39" i="29" s="1"/>
  <c r="E38" i="29"/>
  <c r="F38" i="29" s="1"/>
  <c r="G38" i="29" s="1"/>
  <c r="H38" i="29" s="1"/>
  <c r="E37" i="29"/>
  <c r="F37" i="29" s="1"/>
  <c r="G37" i="29" s="1"/>
  <c r="H37" i="29" s="1"/>
  <c r="E36" i="29"/>
  <c r="F36" i="29" s="1"/>
  <c r="G36" i="29" s="1"/>
  <c r="H36" i="29" s="1"/>
  <c r="E35" i="29"/>
  <c r="F35" i="29" s="1"/>
  <c r="G35" i="29" s="1"/>
  <c r="H35" i="29" s="1"/>
  <c r="E34" i="29"/>
  <c r="F34" i="29" s="1"/>
  <c r="G34" i="29" s="1"/>
  <c r="H34" i="29" s="1"/>
  <c r="E33" i="29"/>
  <c r="F33" i="29" s="1"/>
  <c r="G33" i="29" s="1"/>
  <c r="H33" i="29" s="1"/>
  <c r="E32" i="29"/>
  <c r="F32" i="29" s="1"/>
  <c r="G32" i="29" s="1"/>
  <c r="H32" i="29" s="1"/>
  <c r="E31" i="29"/>
  <c r="F31" i="29" s="1"/>
  <c r="G31" i="29" s="1"/>
  <c r="H31" i="29" s="1"/>
  <c r="E30" i="29"/>
  <c r="F30" i="29" s="1"/>
  <c r="G30" i="29" s="1"/>
  <c r="H30" i="29" s="1"/>
  <c r="E29" i="29"/>
  <c r="F29" i="29" s="1"/>
  <c r="G29" i="29" s="1"/>
  <c r="H29" i="29" s="1"/>
  <c r="E28" i="29"/>
  <c r="F28" i="29" s="1"/>
  <c r="G28" i="29" s="1"/>
  <c r="H28" i="29" s="1"/>
  <c r="E27" i="29"/>
  <c r="F27" i="29" s="1"/>
  <c r="G27" i="29" s="1"/>
  <c r="H27" i="29" s="1"/>
  <c r="E26" i="29"/>
  <c r="F26" i="29" s="1"/>
  <c r="G26" i="29" s="1"/>
  <c r="H26" i="29" s="1"/>
  <c r="E25" i="29"/>
  <c r="F25" i="29" s="1"/>
  <c r="G25" i="29" s="1"/>
  <c r="H25" i="29" s="1"/>
  <c r="E24" i="29"/>
  <c r="F24" i="29" s="1"/>
  <c r="G24" i="29" s="1"/>
  <c r="H24" i="29" s="1"/>
  <c r="E23" i="29"/>
  <c r="F23" i="29" s="1"/>
  <c r="G23" i="29" s="1"/>
  <c r="H23" i="29" s="1"/>
  <c r="E22" i="29"/>
  <c r="F22" i="29" s="1"/>
  <c r="G22" i="29" s="1"/>
  <c r="H22" i="29" s="1"/>
  <c r="E21" i="29"/>
  <c r="F21" i="29" s="1"/>
  <c r="G21" i="29" s="1"/>
  <c r="H21" i="29" s="1"/>
  <c r="E20" i="29"/>
  <c r="F20" i="29" s="1"/>
  <c r="G20" i="29" s="1"/>
  <c r="H20" i="29" s="1"/>
  <c r="E19" i="29"/>
  <c r="F19" i="29" s="1"/>
  <c r="G19" i="29" s="1"/>
  <c r="H19" i="29" s="1"/>
  <c r="E18" i="29"/>
  <c r="F18" i="29" s="1"/>
  <c r="G18" i="29" s="1"/>
  <c r="H18" i="29" s="1"/>
  <c r="E17" i="29"/>
  <c r="F17" i="29" s="1"/>
  <c r="G17" i="29" s="1"/>
  <c r="H17" i="29" s="1"/>
  <c r="E16" i="29"/>
  <c r="F16" i="29" s="1"/>
  <c r="G16" i="29" s="1"/>
  <c r="H16" i="29" s="1"/>
  <c r="E15" i="29"/>
  <c r="F15" i="29" s="1"/>
  <c r="G15" i="29" s="1"/>
  <c r="H15" i="29" s="1"/>
  <c r="E14" i="29"/>
  <c r="F14" i="29" s="1"/>
  <c r="G14" i="29" s="1"/>
  <c r="H14" i="29" s="1"/>
  <c r="E13" i="29"/>
  <c r="F13" i="29" s="1"/>
  <c r="G13" i="29" s="1"/>
  <c r="H13" i="29" s="1"/>
  <c r="E12" i="29"/>
  <c r="F12" i="29" s="1"/>
  <c r="G12" i="29" s="1"/>
  <c r="H12" i="29" s="1"/>
  <c r="E11" i="29"/>
  <c r="F11" i="29" s="1"/>
  <c r="G11" i="29" s="1"/>
  <c r="H11" i="29" s="1"/>
  <c r="E10" i="29"/>
  <c r="F10" i="29" s="1"/>
  <c r="G10" i="29" s="1"/>
  <c r="H10" i="29" s="1"/>
  <c r="E9" i="29"/>
  <c r="F9" i="29" s="1"/>
  <c r="G9" i="29" s="1"/>
  <c r="H9" i="29" s="1"/>
  <c r="E8" i="29"/>
  <c r="F8" i="29" s="1"/>
  <c r="G8" i="29" s="1"/>
  <c r="H8" i="29" s="1"/>
  <c r="E7" i="29"/>
  <c r="F7" i="29" s="1"/>
  <c r="G7" i="29" s="1"/>
  <c r="H7" i="29" s="1"/>
  <c r="E6" i="29"/>
  <c r="F6" i="29" s="1"/>
  <c r="G6" i="29" s="1"/>
  <c r="H6" i="29" s="1"/>
  <c r="E5" i="29"/>
  <c r="F5" i="29" s="1"/>
  <c r="G5" i="29" s="1"/>
  <c r="H5" i="29" s="1"/>
  <c r="E4" i="29"/>
  <c r="F4" i="29" s="1"/>
  <c r="G4" i="29" s="1"/>
  <c r="H4" i="29" s="1"/>
  <c r="E3" i="29"/>
  <c r="F3" i="29" s="1"/>
  <c r="G3" i="29" s="1"/>
  <c r="H3" i="29" s="1"/>
  <c r="E2" i="29"/>
  <c r="F2" i="29" s="1"/>
  <c r="G2" i="29" s="1"/>
  <c r="H2" i="29" s="1"/>
  <c r="I3" i="20" l="1"/>
  <c r="I4" i="20"/>
  <c r="E78" i="28"/>
  <c r="F78" i="28" s="1"/>
  <c r="E77" i="28"/>
  <c r="F77" i="28" s="1"/>
  <c r="E76" i="28"/>
  <c r="F76" i="28" s="1"/>
  <c r="E75" i="28"/>
  <c r="F75" i="28" s="1"/>
  <c r="G75" i="28" s="1"/>
  <c r="E74" i="28"/>
  <c r="F74" i="28" s="1"/>
  <c r="G74" i="28" s="1"/>
  <c r="E73" i="28"/>
  <c r="F73" i="28" s="1"/>
  <c r="G73" i="28" s="1"/>
  <c r="E72" i="28"/>
  <c r="F72" i="28" s="1"/>
  <c r="G72" i="28" s="1"/>
  <c r="E71" i="28"/>
  <c r="F71" i="28" s="1"/>
  <c r="G71" i="28" s="1"/>
  <c r="E70" i="28"/>
  <c r="F70" i="28" s="1"/>
  <c r="G70" i="28" s="1"/>
  <c r="E69" i="28"/>
  <c r="F69" i="28" s="1"/>
  <c r="G69" i="28" s="1"/>
  <c r="E68" i="28"/>
  <c r="F68" i="28" s="1"/>
  <c r="G68" i="28" s="1"/>
  <c r="E67" i="28"/>
  <c r="F67" i="28" s="1"/>
  <c r="G67" i="28" s="1"/>
  <c r="E66" i="28"/>
  <c r="F66" i="28" s="1"/>
  <c r="G66" i="28" s="1"/>
  <c r="E65" i="28"/>
  <c r="F65" i="28" s="1"/>
  <c r="G65" i="28" s="1"/>
  <c r="E64" i="28"/>
  <c r="F64" i="28" s="1"/>
  <c r="G64" i="28" s="1"/>
  <c r="E63" i="28"/>
  <c r="F63" i="28" s="1"/>
  <c r="G63" i="28" s="1"/>
  <c r="E62" i="28"/>
  <c r="F62" i="28" s="1"/>
  <c r="G62" i="28" s="1"/>
  <c r="E61" i="28"/>
  <c r="F61" i="28" s="1"/>
  <c r="G61" i="28" s="1"/>
  <c r="E60" i="28"/>
  <c r="F60" i="28" s="1"/>
  <c r="G60" i="28" s="1"/>
  <c r="E59" i="28"/>
  <c r="F59" i="28" s="1"/>
  <c r="G59" i="28" s="1"/>
  <c r="E58" i="28"/>
  <c r="F58" i="28" s="1"/>
  <c r="G58" i="28" s="1"/>
  <c r="E57" i="28"/>
  <c r="F57" i="28" s="1"/>
  <c r="G57" i="28" s="1"/>
  <c r="E56" i="28"/>
  <c r="F56" i="28" s="1"/>
  <c r="G56" i="28" s="1"/>
  <c r="E55" i="28"/>
  <c r="F55" i="28" s="1"/>
  <c r="G55" i="28" s="1"/>
  <c r="E54" i="28"/>
  <c r="F54" i="28" s="1"/>
  <c r="G54" i="28" s="1"/>
  <c r="E53" i="28"/>
  <c r="F53" i="28" s="1"/>
  <c r="G53" i="28" s="1"/>
  <c r="E52" i="28"/>
  <c r="F52" i="28" s="1"/>
  <c r="G52" i="28" s="1"/>
  <c r="E51" i="28"/>
  <c r="F51" i="28" s="1"/>
  <c r="G51" i="28" s="1"/>
  <c r="E50" i="28"/>
  <c r="F50" i="28" s="1"/>
  <c r="G50" i="28" s="1"/>
  <c r="E49" i="28"/>
  <c r="F49" i="28" s="1"/>
  <c r="G49" i="28" s="1"/>
  <c r="E48" i="28"/>
  <c r="F48" i="28" s="1"/>
  <c r="G48" i="28" s="1"/>
  <c r="E47" i="28"/>
  <c r="F47" i="28" s="1"/>
  <c r="G47" i="28" s="1"/>
  <c r="E46" i="28"/>
  <c r="F46" i="28" s="1"/>
  <c r="G46" i="28" s="1"/>
  <c r="E45" i="28"/>
  <c r="F45" i="28" s="1"/>
  <c r="G45" i="28" s="1"/>
  <c r="E44" i="28"/>
  <c r="F44" i="28" s="1"/>
  <c r="G44" i="28" s="1"/>
  <c r="E43" i="28"/>
  <c r="F43" i="28" s="1"/>
  <c r="G43" i="28" s="1"/>
  <c r="E42" i="28"/>
  <c r="F42" i="28" s="1"/>
  <c r="G42" i="28" s="1"/>
  <c r="E41" i="28"/>
  <c r="F41" i="28" s="1"/>
  <c r="G41" i="28" s="1"/>
  <c r="E40" i="28"/>
  <c r="F40" i="28" s="1"/>
  <c r="G40" i="28" s="1"/>
  <c r="E39" i="28"/>
  <c r="F39" i="28" s="1"/>
  <c r="G39" i="28" s="1"/>
  <c r="E38" i="28"/>
  <c r="F38" i="28" s="1"/>
  <c r="G38" i="28" s="1"/>
  <c r="E37" i="28"/>
  <c r="F37" i="28" s="1"/>
  <c r="G37" i="28" s="1"/>
  <c r="E36" i="28"/>
  <c r="F36" i="28" s="1"/>
  <c r="G36" i="28" s="1"/>
  <c r="E35" i="28"/>
  <c r="F35" i="28" s="1"/>
  <c r="G35" i="28" s="1"/>
  <c r="E34" i="28"/>
  <c r="F34" i="28" s="1"/>
  <c r="G34" i="28" s="1"/>
  <c r="E33" i="28"/>
  <c r="F33" i="28" s="1"/>
  <c r="G33" i="28" s="1"/>
  <c r="E32" i="28"/>
  <c r="F32" i="28" s="1"/>
  <c r="G32" i="28" s="1"/>
  <c r="E31" i="28"/>
  <c r="F31" i="28" s="1"/>
  <c r="G31" i="28" s="1"/>
  <c r="E30" i="28"/>
  <c r="F30" i="28" s="1"/>
  <c r="G30" i="28" s="1"/>
  <c r="E29" i="28"/>
  <c r="F29" i="28" s="1"/>
  <c r="G29" i="28" s="1"/>
  <c r="E28" i="28"/>
  <c r="F28" i="28" s="1"/>
  <c r="G28" i="28" s="1"/>
  <c r="E27" i="28"/>
  <c r="F27" i="28" s="1"/>
  <c r="G27" i="28" s="1"/>
  <c r="E26" i="28"/>
  <c r="F26" i="28" s="1"/>
  <c r="G26" i="28" s="1"/>
  <c r="E25" i="28"/>
  <c r="F25" i="28" s="1"/>
  <c r="G25" i="28" s="1"/>
  <c r="E24" i="28"/>
  <c r="F24" i="28" s="1"/>
  <c r="G24" i="28" s="1"/>
  <c r="E23" i="28"/>
  <c r="F23" i="28" s="1"/>
  <c r="G23" i="28" s="1"/>
  <c r="E22" i="28"/>
  <c r="F22" i="28" s="1"/>
  <c r="G22" i="28" s="1"/>
  <c r="E21" i="28"/>
  <c r="F21" i="28" s="1"/>
  <c r="G21" i="28" s="1"/>
  <c r="E20" i="28"/>
  <c r="F20" i="28" s="1"/>
  <c r="G20" i="28" s="1"/>
  <c r="E19" i="28"/>
  <c r="F19" i="28" s="1"/>
  <c r="G19" i="28" s="1"/>
  <c r="E18" i="28"/>
  <c r="F18" i="28" s="1"/>
  <c r="G18" i="28" s="1"/>
  <c r="E17" i="28"/>
  <c r="F17" i="28" s="1"/>
  <c r="G17" i="28" s="1"/>
  <c r="E16" i="28"/>
  <c r="F16" i="28" s="1"/>
  <c r="G16" i="28" s="1"/>
  <c r="E15" i="28"/>
  <c r="F15" i="28" s="1"/>
  <c r="G15" i="28" s="1"/>
  <c r="E14" i="28"/>
  <c r="F14" i="28" s="1"/>
  <c r="G14" i="28" s="1"/>
  <c r="E13" i="28"/>
  <c r="F13" i="28" s="1"/>
  <c r="G13" i="28" s="1"/>
  <c r="E12" i="28"/>
  <c r="F12" i="28" s="1"/>
  <c r="G12" i="28" s="1"/>
  <c r="E11" i="28"/>
  <c r="F11" i="28" s="1"/>
  <c r="G11" i="28" s="1"/>
  <c r="E10" i="28"/>
  <c r="F10" i="28" s="1"/>
  <c r="G10" i="28" s="1"/>
  <c r="E9" i="28"/>
  <c r="F9" i="28" s="1"/>
  <c r="G9" i="28" s="1"/>
  <c r="E8" i="28"/>
  <c r="F8" i="28" s="1"/>
  <c r="G8" i="28" s="1"/>
  <c r="E7" i="28"/>
  <c r="F7" i="28" s="1"/>
  <c r="G7" i="28" s="1"/>
  <c r="E6" i="28"/>
  <c r="F6" i="28" s="1"/>
  <c r="G6" i="28" s="1"/>
  <c r="E5" i="28"/>
  <c r="F5" i="28" s="1"/>
  <c r="G5" i="28" s="1"/>
  <c r="E4" i="28"/>
  <c r="F4" i="28" s="1"/>
  <c r="G4" i="28" s="1"/>
  <c r="E3" i="28"/>
  <c r="F3" i="28" s="1"/>
  <c r="G3" i="28" s="1"/>
  <c r="E2" i="28"/>
  <c r="F2" i="28" s="1"/>
  <c r="G78" i="28" l="1"/>
  <c r="G2" i="28"/>
  <c r="G77" i="28"/>
  <c r="G76" i="28"/>
  <c r="G9" i="20" l="1"/>
  <c r="D80" i="20"/>
  <c r="E80" i="20"/>
  <c r="F80" i="20"/>
  <c r="C80" i="20"/>
  <c r="G17" i="20"/>
  <c r="G3" i="20"/>
  <c r="E3" i="17"/>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F79" i="17" s="1"/>
  <c r="G79" i="17" s="1"/>
  <c r="G63" i="20"/>
  <c r="G64" i="20"/>
  <c r="G65" i="20"/>
  <c r="G66" i="20"/>
  <c r="G67" i="20"/>
  <c r="G68" i="20"/>
  <c r="G69" i="20"/>
  <c r="G70" i="20"/>
  <c r="G71" i="20"/>
  <c r="G72" i="20"/>
  <c r="G73" i="20"/>
  <c r="G74" i="20"/>
  <c r="G75" i="20"/>
  <c r="G76" i="20"/>
  <c r="G77" i="20"/>
  <c r="G78" i="20"/>
  <c r="G79" i="20"/>
  <c r="G62" i="20"/>
  <c r="G61" i="20"/>
  <c r="G60" i="20"/>
  <c r="G59" i="20"/>
  <c r="G58" i="20"/>
  <c r="G57" i="20"/>
  <c r="G56" i="20"/>
  <c r="G55" i="20"/>
  <c r="G54" i="20"/>
  <c r="G53" i="20"/>
  <c r="G52" i="20"/>
  <c r="G51" i="20"/>
  <c r="G50" i="20"/>
  <c r="G49" i="20"/>
  <c r="G48" i="20"/>
  <c r="G47" i="20"/>
  <c r="G46" i="20"/>
  <c r="G45" i="20"/>
  <c r="G44" i="20"/>
  <c r="G43" i="20"/>
  <c r="G42" i="20"/>
  <c r="G41" i="20"/>
  <c r="G40" i="20"/>
  <c r="G39" i="20"/>
  <c r="G38" i="20"/>
  <c r="G37" i="20"/>
  <c r="G36" i="20"/>
  <c r="G35" i="20"/>
  <c r="G34" i="20"/>
  <c r="G33" i="20"/>
  <c r="G32" i="20"/>
  <c r="G31" i="20"/>
  <c r="G30" i="20"/>
  <c r="G29" i="20"/>
  <c r="G28" i="20"/>
  <c r="G27" i="20"/>
  <c r="G26" i="20"/>
  <c r="G25" i="20"/>
  <c r="G24" i="20"/>
  <c r="G23" i="20"/>
  <c r="G22" i="20"/>
  <c r="G21" i="20"/>
  <c r="G20" i="20"/>
  <c r="G19" i="20"/>
  <c r="G18" i="20"/>
  <c r="G16" i="20"/>
  <c r="G15" i="20"/>
  <c r="G14" i="20"/>
  <c r="G13" i="20"/>
  <c r="G12" i="20"/>
  <c r="G11" i="20"/>
  <c r="G10" i="20"/>
  <c r="G8" i="20"/>
  <c r="G7" i="20"/>
  <c r="G6" i="20"/>
  <c r="G5" i="20"/>
  <c r="G4" i="20"/>
  <c r="F18" i="17" l="1"/>
  <c r="H3" i="20"/>
  <c r="G80" i="20"/>
  <c r="H17" i="20"/>
  <c r="I17" i="20" s="1"/>
  <c r="H16" i="20"/>
  <c r="I16" i="20" s="1"/>
  <c r="H79" i="20"/>
  <c r="I79" i="20" s="1"/>
  <c r="H78" i="20"/>
  <c r="I78" i="20" s="1"/>
  <c r="H77" i="20"/>
  <c r="I77" i="20" s="1"/>
  <c r="H76" i="20"/>
  <c r="I76" i="20" s="1"/>
  <c r="H75" i="20"/>
  <c r="I75" i="20" s="1"/>
  <c r="H74" i="20"/>
  <c r="I74" i="20" s="1"/>
  <c r="H73" i="20"/>
  <c r="I73" i="20" s="1"/>
  <c r="H72" i="20"/>
  <c r="I72" i="20" s="1"/>
  <c r="H71" i="20"/>
  <c r="I71" i="20" s="1"/>
  <c r="H70" i="20"/>
  <c r="I70" i="20" s="1"/>
  <c r="H69" i="20"/>
  <c r="I69" i="20" s="1"/>
  <c r="H68" i="20"/>
  <c r="I68" i="20" s="1"/>
  <c r="H67" i="20"/>
  <c r="I67" i="20" s="1"/>
  <c r="H66" i="20"/>
  <c r="I66" i="20" s="1"/>
  <c r="H65" i="20"/>
  <c r="I65" i="20" s="1"/>
  <c r="H64" i="20"/>
  <c r="I64" i="20" s="1"/>
  <c r="F3" i="17"/>
  <c r="G3" i="17" s="1"/>
  <c r="F78" i="17"/>
  <c r="G78" i="17" s="1"/>
  <c r="F77" i="17"/>
  <c r="G77" i="17" s="1"/>
  <c r="F76" i="17"/>
  <c r="G76" i="17" s="1"/>
  <c r="F75" i="17"/>
  <c r="G75" i="17" s="1"/>
  <c r="F74" i="17"/>
  <c r="G74" i="17" s="1"/>
  <c r="F73" i="17"/>
  <c r="G73" i="17" s="1"/>
  <c r="F72" i="17"/>
  <c r="G72" i="17" s="1"/>
  <c r="F71" i="17"/>
  <c r="G71" i="17" s="1"/>
  <c r="F70" i="17"/>
  <c r="G70" i="17" s="1"/>
  <c r="F69" i="17"/>
  <c r="G69" i="17" s="1"/>
  <c r="F68" i="17"/>
  <c r="G68" i="17" s="1"/>
  <c r="F67" i="17"/>
  <c r="G67" i="17" s="1"/>
  <c r="F66" i="17"/>
  <c r="G66" i="17" s="1"/>
  <c r="F65" i="17"/>
  <c r="G65" i="17" s="1"/>
  <c r="F64" i="17"/>
  <c r="G64" i="17" s="1"/>
  <c r="F63" i="17"/>
  <c r="G63" i="17" s="1"/>
  <c r="F62" i="17"/>
  <c r="G62" i="17" s="1"/>
  <c r="F61" i="17"/>
  <c r="G61" i="17" s="1"/>
  <c r="F60" i="17"/>
  <c r="G60" i="17" s="1"/>
  <c r="F59" i="17"/>
  <c r="G59" i="17" s="1"/>
  <c r="F58" i="17"/>
  <c r="G58" i="17" s="1"/>
  <c r="F57" i="17"/>
  <c r="G57" i="17" s="1"/>
  <c r="F56" i="17"/>
  <c r="G56" i="17" s="1"/>
  <c r="F55" i="17"/>
  <c r="G55" i="17" s="1"/>
  <c r="F54" i="17"/>
  <c r="G54" i="17" s="1"/>
  <c r="F53" i="17"/>
  <c r="G53" i="17" s="1"/>
  <c r="F52" i="17"/>
  <c r="G52" i="17" s="1"/>
  <c r="F51" i="17"/>
  <c r="G51" i="17" s="1"/>
  <c r="F50" i="17"/>
  <c r="G50" i="17" s="1"/>
  <c r="F49" i="17"/>
  <c r="G49" i="17" s="1"/>
  <c r="F48" i="17"/>
  <c r="G48" i="17" s="1"/>
  <c r="F47" i="17"/>
  <c r="G47" i="17" s="1"/>
  <c r="F46" i="17"/>
  <c r="G46" i="17" s="1"/>
  <c r="F45" i="17"/>
  <c r="G45" i="17" s="1"/>
  <c r="F44" i="17"/>
  <c r="G44" i="17" s="1"/>
  <c r="F43" i="17"/>
  <c r="G43" i="17" s="1"/>
  <c r="F42" i="17"/>
  <c r="G42" i="17" s="1"/>
  <c r="F41" i="17"/>
  <c r="G41" i="17" s="1"/>
  <c r="F40" i="17"/>
  <c r="G40" i="17" s="1"/>
  <c r="F39" i="17"/>
  <c r="G39" i="17" s="1"/>
  <c r="F38" i="17"/>
  <c r="G38" i="17" s="1"/>
  <c r="F37" i="17"/>
  <c r="G37" i="17" s="1"/>
  <c r="F36" i="17"/>
  <c r="G36" i="17" s="1"/>
  <c r="F35" i="17"/>
  <c r="G35" i="17" s="1"/>
  <c r="F34" i="17"/>
  <c r="G34" i="17" s="1"/>
  <c r="F33" i="17"/>
  <c r="G33" i="17" s="1"/>
  <c r="F32" i="17"/>
  <c r="G32" i="17" s="1"/>
  <c r="F31" i="17"/>
  <c r="G31" i="17" s="1"/>
  <c r="F30" i="17"/>
  <c r="G30" i="17" s="1"/>
  <c r="F29" i="17"/>
  <c r="G29" i="17" s="1"/>
  <c r="F28" i="17"/>
  <c r="G28" i="17" s="1"/>
  <c r="F27" i="17"/>
  <c r="G27" i="17" s="1"/>
  <c r="F26" i="17"/>
  <c r="G26" i="17" s="1"/>
  <c r="F25" i="17"/>
  <c r="G25" i="17" s="1"/>
  <c r="F24" i="17"/>
  <c r="G24" i="17" s="1"/>
  <c r="F23" i="17"/>
  <c r="G23" i="17" s="1"/>
  <c r="F22" i="17"/>
  <c r="G22" i="17" s="1"/>
  <c r="F21" i="17"/>
  <c r="G21" i="17" s="1"/>
  <c r="F20" i="17"/>
  <c r="G20" i="17" s="1"/>
  <c r="F19" i="17"/>
  <c r="G19" i="17" s="1"/>
  <c r="G18" i="17"/>
  <c r="F17" i="17"/>
  <c r="G17" i="17" s="1"/>
  <c r="F16" i="17"/>
  <c r="G16" i="17" s="1"/>
  <c r="F15" i="17"/>
  <c r="G15" i="17" s="1"/>
  <c r="F14" i="17"/>
  <c r="G14" i="17" s="1"/>
  <c r="F13" i="17"/>
  <c r="G13" i="17" s="1"/>
  <c r="F12" i="17"/>
  <c r="G12" i="17" s="1"/>
  <c r="F11" i="17"/>
  <c r="G11" i="17" s="1"/>
  <c r="F10" i="17"/>
  <c r="G10" i="17" s="1"/>
  <c r="F9" i="17"/>
  <c r="G9" i="17" s="1"/>
  <c r="F8" i="17"/>
  <c r="G8" i="17" s="1"/>
  <c r="F7" i="17"/>
  <c r="G7" i="17" s="1"/>
  <c r="F6" i="17"/>
  <c r="G6" i="17" s="1"/>
  <c r="F5" i="17"/>
  <c r="G5" i="17" s="1"/>
  <c r="F4" i="17"/>
  <c r="G4" i="17" s="1"/>
  <c r="H4" i="20"/>
  <c r="H5" i="20"/>
  <c r="I5" i="20" s="1"/>
  <c r="H6" i="20"/>
  <c r="I6" i="20" s="1"/>
  <c r="H7" i="20"/>
  <c r="I7" i="20" s="1"/>
  <c r="H8" i="20"/>
  <c r="I8" i="20" s="1"/>
  <c r="H9" i="20"/>
  <c r="I9" i="20" s="1"/>
  <c r="H10" i="20"/>
  <c r="I10" i="20" s="1"/>
  <c r="H11" i="20"/>
  <c r="I11" i="20" s="1"/>
  <c r="H12" i="20"/>
  <c r="I12" i="20" s="1"/>
  <c r="H13" i="20"/>
  <c r="I13" i="20" s="1"/>
  <c r="H14" i="20"/>
  <c r="I14" i="20" s="1"/>
  <c r="H15" i="20"/>
  <c r="I15" i="20" s="1"/>
  <c r="H18" i="20"/>
  <c r="I18" i="20" s="1"/>
  <c r="H19" i="20"/>
  <c r="I19" i="20" s="1"/>
  <c r="H20" i="20"/>
  <c r="I20" i="20" s="1"/>
  <c r="H21" i="20"/>
  <c r="I21" i="20" s="1"/>
  <c r="H22" i="20"/>
  <c r="I22" i="20" s="1"/>
  <c r="H23" i="20"/>
  <c r="I23" i="20" s="1"/>
  <c r="H24" i="20"/>
  <c r="I24" i="20" s="1"/>
  <c r="H25" i="20"/>
  <c r="I25" i="20" s="1"/>
  <c r="H26" i="20"/>
  <c r="I26" i="20" s="1"/>
  <c r="H27" i="20"/>
  <c r="I27" i="20" s="1"/>
  <c r="H28" i="20"/>
  <c r="I28" i="20" s="1"/>
  <c r="H29" i="20"/>
  <c r="I29" i="20" s="1"/>
  <c r="H30" i="20"/>
  <c r="I30" i="20" s="1"/>
  <c r="H31" i="20"/>
  <c r="I31" i="20" s="1"/>
  <c r="H32" i="20"/>
  <c r="I32" i="20" s="1"/>
  <c r="H33" i="20"/>
  <c r="I33" i="20" s="1"/>
  <c r="H34" i="20"/>
  <c r="I34" i="20" s="1"/>
  <c r="H35" i="20"/>
  <c r="I35" i="20" s="1"/>
  <c r="H36" i="20"/>
  <c r="I36" i="20" s="1"/>
  <c r="H37" i="20"/>
  <c r="I37" i="20" s="1"/>
  <c r="H38" i="20"/>
  <c r="I38" i="20" s="1"/>
  <c r="H39" i="20"/>
  <c r="I39" i="20" s="1"/>
  <c r="H40" i="20"/>
  <c r="I40" i="20" s="1"/>
  <c r="H41" i="20"/>
  <c r="I41" i="20" s="1"/>
  <c r="H42" i="20"/>
  <c r="I42" i="20" s="1"/>
  <c r="H43" i="20"/>
  <c r="I43" i="20" s="1"/>
  <c r="H44" i="20"/>
  <c r="I44" i="20" s="1"/>
  <c r="H45" i="20"/>
  <c r="I45" i="20" s="1"/>
  <c r="H46" i="20"/>
  <c r="I46" i="20" s="1"/>
  <c r="H47" i="20"/>
  <c r="I47" i="20" s="1"/>
  <c r="H48" i="20"/>
  <c r="I48" i="20" s="1"/>
  <c r="H49" i="20"/>
  <c r="I49" i="20" s="1"/>
  <c r="H50" i="20"/>
  <c r="I50" i="20" s="1"/>
  <c r="H51" i="20"/>
  <c r="I51" i="20" s="1"/>
  <c r="H52" i="20"/>
  <c r="I52" i="20" s="1"/>
  <c r="H53" i="20"/>
  <c r="I53" i="20" s="1"/>
  <c r="H54" i="20"/>
  <c r="I54" i="20" s="1"/>
  <c r="H55" i="20"/>
  <c r="I55" i="20" s="1"/>
  <c r="H56" i="20"/>
  <c r="I56" i="20" s="1"/>
  <c r="H57" i="20"/>
  <c r="I57" i="20" s="1"/>
  <c r="H58" i="20"/>
  <c r="I58" i="20" s="1"/>
  <c r="H59" i="20"/>
  <c r="I59" i="20" s="1"/>
  <c r="H60" i="20"/>
  <c r="I60" i="20" s="1"/>
  <c r="H61" i="20"/>
  <c r="I61" i="20" s="1"/>
  <c r="H62" i="20"/>
  <c r="I62" i="20" s="1"/>
  <c r="H63" i="20"/>
  <c r="I63" i="20" s="1"/>
</calcChain>
</file>

<file path=xl/sharedStrings.xml><?xml version="1.0" encoding="utf-8"?>
<sst xmlns="http://schemas.openxmlformats.org/spreadsheetml/2006/main" count="870" uniqueCount="438">
  <si>
    <t>Application Number</t>
  </si>
  <si>
    <t>Year</t>
  </si>
  <si>
    <t>2014-2020 CPUE  average</t>
  </si>
  <si>
    <t>Score</t>
  </si>
  <si>
    <t>Black%</t>
  </si>
  <si>
    <t>score</t>
  </si>
  <si>
    <t>Points</t>
  </si>
  <si>
    <t>Application number</t>
  </si>
  <si>
    <t>Women%</t>
  </si>
  <si>
    <t>Youth%</t>
  </si>
  <si>
    <t>Disability%</t>
  </si>
  <si>
    <t>Sum%</t>
  </si>
  <si>
    <t>Score%</t>
  </si>
  <si>
    <t>Final Score</t>
  </si>
  <si>
    <t>Transformation Range</t>
  </si>
  <si>
    <t>Transformation level</t>
  </si>
  <si>
    <t>0-19</t>
  </si>
  <si>
    <t>20-29</t>
  </si>
  <si>
    <t>30-39</t>
  </si>
  <si>
    <t>40-49</t>
  </si>
  <si>
    <t>50-59</t>
  </si>
  <si>
    <t>60-69</t>
  </si>
  <si>
    <t>70-79</t>
  </si>
  <si>
    <t>80-100</t>
  </si>
  <si>
    <t>6_7_Squid</t>
  </si>
  <si>
    <t>(What capital payments have been made out over the last 5 years to employees through any employee ownership scheme?)</t>
  </si>
  <si>
    <t>No of payments</t>
  </si>
  <si>
    <t>Permanent employees in financial year 2020</t>
  </si>
  <si>
    <t>Allocation (as in number of crew allocated to the right holder for the financial year 2020)</t>
  </si>
  <si>
    <t>Jobs/crew</t>
  </si>
  <si>
    <t>Scaled to max</t>
  </si>
  <si>
    <t>Score (out of 100)</t>
  </si>
  <si>
    <t>Range as per System</t>
  </si>
  <si>
    <t>Range for Jobs/crew</t>
  </si>
  <si>
    <t xml:space="preserve"> &lt;1</t>
  </si>
  <si>
    <t>1-3</t>
  </si>
  <si>
    <t>4-6</t>
  </si>
  <si>
    <t>7-10</t>
  </si>
  <si>
    <t>11-20</t>
  </si>
  <si>
    <t>21-30</t>
  </si>
  <si>
    <t>31-40</t>
  </si>
  <si>
    <t>41-60</t>
  </si>
  <si>
    <t>61-80</t>
  </si>
  <si>
    <t>81-100</t>
  </si>
  <si>
    <t>Seasonal employees in financial year 2020</t>
  </si>
  <si>
    <t>Range for Jobs/Crew</t>
  </si>
  <si>
    <t>This give less weight to seasonal workers</t>
  </si>
  <si>
    <t xml:space="preserve"> &lt;5</t>
  </si>
  <si>
    <t>5-20</t>
  </si>
  <si>
    <t>21-50</t>
  </si>
  <si>
    <t>51-80</t>
  </si>
  <si>
    <t>Applicantion Number</t>
  </si>
  <si>
    <t>Total TAE (Total # of crew) allocation (over the period 2017-2020)-5_3</t>
  </si>
  <si>
    <t>Investment per crew allocated (R/C)</t>
  </si>
  <si>
    <t>normalised score</t>
  </si>
  <si>
    <t>Score achieved</t>
  </si>
  <si>
    <t>Range as per system</t>
  </si>
  <si>
    <t>Range for Investment per crew allocated</t>
  </si>
  <si>
    <t>SumOfNumberofCrew</t>
  </si>
  <si>
    <t>SumOfActualCatchLanded</t>
  </si>
  <si>
    <t>Performance %</t>
  </si>
  <si>
    <t>Performance</t>
  </si>
  <si>
    <t>Excl</t>
  </si>
  <si>
    <t>Applicant 1</t>
  </si>
  <si>
    <t>Applicant 2</t>
  </si>
  <si>
    <t>Applicant 3</t>
  </si>
  <si>
    <t>Applicant 4</t>
  </si>
  <si>
    <t>Applicant 5</t>
  </si>
  <si>
    <t>Applicant 6</t>
  </si>
  <si>
    <t>Applicant 7</t>
  </si>
  <si>
    <t>Applicant 8</t>
  </si>
  <si>
    <t>Applicant 9</t>
  </si>
  <si>
    <t>Applicant 10</t>
  </si>
  <si>
    <t>Applicant 11</t>
  </si>
  <si>
    <t>Applicant 12</t>
  </si>
  <si>
    <t>Applicant 13</t>
  </si>
  <si>
    <t>Applicant 14</t>
  </si>
  <si>
    <t>Applicant 15</t>
  </si>
  <si>
    <t>Applicant 16</t>
  </si>
  <si>
    <t>Applicant 17</t>
  </si>
  <si>
    <t>Applicant 18</t>
  </si>
  <si>
    <t>Applicant 19</t>
  </si>
  <si>
    <t>Applicant 20</t>
  </si>
  <si>
    <t>Applicant 21</t>
  </si>
  <si>
    <t>Applicant 22</t>
  </si>
  <si>
    <t>Applicant 23</t>
  </si>
  <si>
    <t>Applicant 24</t>
  </si>
  <si>
    <t>Applicant 25</t>
  </si>
  <si>
    <t>Applicant 26</t>
  </si>
  <si>
    <t>Applicant 27</t>
  </si>
  <si>
    <t>Applicant 28</t>
  </si>
  <si>
    <t>Applicant 29</t>
  </si>
  <si>
    <t>Applicant 30</t>
  </si>
  <si>
    <t>Applicant 31</t>
  </si>
  <si>
    <t>Applicant 32</t>
  </si>
  <si>
    <t>Applicant 33</t>
  </si>
  <si>
    <t>Applicant 34</t>
  </si>
  <si>
    <t>Applicant 35</t>
  </si>
  <si>
    <t>Applicant 36</t>
  </si>
  <si>
    <t>Applicant 37</t>
  </si>
  <si>
    <t>Applicant 38</t>
  </si>
  <si>
    <t>Applicant 39</t>
  </si>
  <si>
    <t>Applicant 40</t>
  </si>
  <si>
    <t>Applicant 41</t>
  </si>
  <si>
    <t>Applicant 42</t>
  </si>
  <si>
    <t>Applicant 43</t>
  </si>
  <si>
    <t>Applicant 44</t>
  </si>
  <si>
    <t>Applicant 45</t>
  </si>
  <si>
    <t>Applicant 46</t>
  </si>
  <si>
    <t>Applicant 47</t>
  </si>
  <si>
    <t>Applicant 48</t>
  </si>
  <si>
    <t>Applicant 49</t>
  </si>
  <si>
    <t>Applicant 50</t>
  </si>
  <si>
    <t>Applicant 51</t>
  </si>
  <si>
    <t>Applicant 52</t>
  </si>
  <si>
    <t>Applicant 53</t>
  </si>
  <si>
    <t>Applicant 54</t>
  </si>
  <si>
    <t>Applicant 55</t>
  </si>
  <si>
    <t>Applicant 56</t>
  </si>
  <si>
    <t>Applicant 57</t>
  </si>
  <si>
    <t>Applicant 58</t>
  </si>
  <si>
    <t>Applicant 59</t>
  </si>
  <si>
    <t>Applicant 60</t>
  </si>
  <si>
    <t>Applicant 61</t>
  </si>
  <si>
    <t>Applicant 62</t>
  </si>
  <si>
    <t>Applicant 63</t>
  </si>
  <si>
    <t>Applicant 64</t>
  </si>
  <si>
    <t>Applicant 65</t>
  </si>
  <si>
    <t>Applicant 66</t>
  </si>
  <si>
    <t>Applicant 67</t>
  </si>
  <si>
    <t>Applicant 68</t>
  </si>
  <si>
    <t>Applicant 69</t>
  </si>
  <si>
    <t>Applicant 70</t>
  </si>
  <si>
    <t>Applicant 71</t>
  </si>
  <si>
    <t>Applicant 72</t>
  </si>
  <si>
    <t>Applicant 73</t>
  </si>
  <si>
    <t>Applicant 74</t>
  </si>
  <si>
    <t>Applicant 75</t>
  </si>
  <si>
    <t>Applicant 76</t>
  </si>
  <si>
    <t>Applicant 77</t>
  </si>
  <si>
    <t>Catch per man</t>
  </si>
  <si>
    <t>Final score</t>
  </si>
  <si>
    <r>
      <t xml:space="preserve">Total rand value </t>
    </r>
    <r>
      <rPr>
        <b/>
        <sz val="11"/>
        <color rgb="FFFF0000"/>
        <rFont val="Calibri"/>
        <family val="2"/>
        <scheme val="minor"/>
      </rPr>
      <t>(insured value)</t>
    </r>
    <r>
      <rPr>
        <b/>
        <sz val="11"/>
        <color theme="1"/>
        <rFont val="Calibri"/>
        <family val="2"/>
        <scheme val="minor"/>
      </rPr>
      <t xml:space="preserve"> of total fixed assets (in sector being applied for) This includes vessels, land based and other sea based assets (column 2 of table 9_1 for year 2020 for category A)</t>
    </r>
  </si>
  <si>
    <t>Category : A</t>
  </si>
  <si>
    <t>Section 1</t>
  </si>
  <si>
    <t xml:space="preserve">Description </t>
  </si>
  <si>
    <t>Defined Score</t>
  </si>
  <si>
    <t>Score Validation</t>
  </si>
  <si>
    <t>1.30</t>
  </si>
  <si>
    <t>How many years (between the period 2006 to 2021) has the applicant held a fishing right in the fishing sector that is being applied for?</t>
  </si>
  <si>
    <t>0-4 years=5; 5-8=10; 9-12=15 &amp; 13 and above=20</t>
  </si>
  <si>
    <t>1.31</t>
  </si>
  <si>
    <t>How many years (between the period 2006 to 2021) has the applicant held a fishing right in fishing sectors other than the fishing sector that is applied for?</t>
  </si>
  <si>
    <t>Category A applicant</t>
  </si>
  <si>
    <t>Sector</t>
  </si>
  <si>
    <t>Number of years</t>
  </si>
  <si>
    <t>In the sector with the highest number of years, score the number of years as follows: 0-4 years=5; 5-8=10; 9-12=15 &amp; 13 and above=20</t>
  </si>
  <si>
    <t>1.32</t>
  </si>
  <si>
    <t>How many years (between the period 2006 to 2021) has the applicant been involved in the South African fishing industry value chain (catching, processing, marketing and managing of finance)?</t>
  </si>
  <si>
    <t>Section 2</t>
  </si>
  <si>
    <t>2.1</t>
  </si>
  <si>
    <t xml:space="preserve">Has the applicant been awarded a commercial fishing right since 2005 or 2013? </t>
  </si>
  <si>
    <t>Use for validation/mapping</t>
  </si>
  <si>
    <t>2.2</t>
  </si>
  <si>
    <t>Name of right holder</t>
  </si>
  <si>
    <t>Right holder number</t>
  </si>
  <si>
    <t xml:space="preserve">Year of Right allocated/ transferred </t>
  </si>
  <si>
    <t>2.3</t>
  </si>
  <si>
    <r>
      <t xml:space="preserve">Is the applicant or any of its subsidiaries or holding companies applying for any other fishing rights during </t>
    </r>
    <r>
      <rPr>
        <sz val="10"/>
        <color rgb="FF000000"/>
        <rFont val="Calibri"/>
        <family val="2"/>
        <scheme val="minor"/>
      </rPr>
      <t>the current Fishing Rights Allocation Process: 2021/22 (FRAP 2021/22)?</t>
    </r>
  </si>
  <si>
    <t>2.4</t>
  </si>
  <si>
    <t>Name of Applicant / Subsidiary/ Holding Company</t>
  </si>
  <si>
    <t>Fishing Sector</t>
  </si>
  <si>
    <t>2.5</t>
  </si>
  <si>
    <t>Is the applicant more than 50% South African owned (as defined in MLRA section 1(liii)(b) – (d)?</t>
  </si>
  <si>
    <t>Exclusionary</t>
  </si>
  <si>
    <t xml:space="preserve">If No, Applicantion to be excluded,  option to override exclusion
If Yes, then Map Shareholders and Members </t>
  </si>
  <si>
    <t>2.6</t>
  </si>
  <si>
    <t xml:space="preserve">Did the applicant derive income from other economic sectors other than fisheries in respect of the financial year which ends on any date between 1 July 2020 and 30 June 2021? </t>
  </si>
  <si>
    <t>Name of entity</t>
  </si>
  <si>
    <t>Only score were name of entity is the applicant</t>
  </si>
  <si>
    <t>Annual turnover in Rands (most recently audited, verified or certified figures)</t>
  </si>
  <si>
    <t>% of turnover derived from this fisheries being applied for within South Africa</t>
  </si>
  <si>
    <t>if answer to question is "No", score 10 else "Y", then 0-10 %=1 point, 11-20%=2 point, 21-30%=3 point, 31-40%= 4 point, 41-50%=5 point, 51-60%=6 point, 61-70%=7 point, 71-805=8 point, 81-90%=9 point, &gt;90%=10 point</t>
  </si>
  <si>
    <t>% of turnover derived from fisheries within South Africa</t>
  </si>
  <si>
    <t>% of turnover derived from fisheries outside South Africa</t>
  </si>
  <si>
    <t>if answer to question is "No", score 1 else "Y", then 0-10 %=10 point, 11-20%=9 point, 21-30%=8 point, 31-40%= 7 point, 41-50%=6 point, 51-60%=5 point, 61-70%=4 point, 71-805=3 point, 81-90%=2 point, &gt;90%=1 point</t>
  </si>
  <si>
    <t>% of turnover derived from other sources within South Africa</t>
  </si>
  <si>
    <t>% of turnover derived from other sources outside South Africa</t>
  </si>
  <si>
    <t>Section 3</t>
  </si>
  <si>
    <t>3.1</t>
  </si>
  <si>
    <t>Has the applicant or any of its Directors, Trustees, Senior Management, Shareholders or Members (where such shareholding or members interest exceeds 10%) or Skippers been charged with an offence under the MLRA, or the regulations or permit conditions between 2005/2006 – 2019/2020 and/or 2013/2014 - 2019/2020 (as per the duration of the applicable sector-specific policy)?</t>
  </si>
  <si>
    <t>if Yes = 0 (severity and frequency of offence), if No score 20 and flag question. Option for override with values 0-19. Categories: Misdemeanors, Contraventions of MLRA, Frequency</t>
  </si>
  <si>
    <t>3.2</t>
  </si>
  <si>
    <t>Has the applicant or any of its Directors, Trustees, Senior Management, Shareholders or Members (where such shareholding or members interest exceeds 10%) or Skippers entered into a plea bargain under the Criminal Procedure Act 51 of 1977, for a contravention of the MLRA, or the regulations, or permit conditions between 2005/2006 – 2019/2020 and/or 2013/2014 - 2019/2020 (as per the duration of the applicable sector-specific policy)?</t>
  </si>
  <si>
    <t>Exclusionary - 20</t>
  </si>
  <si>
    <t>3.3</t>
  </si>
  <si>
    <t>Has the applicant or any of its Directors, Trustees, Senior Management, Shareholders or Members  (where such shareholding or members interest exceeds 10%) or Skippers been convicted of a contravention of the MLRA, or the regulations, or permit conditions between 2005/2006 – 2019/2020 and/or 2013/2014 - 2019/2020 (as per the duration of the applicable sector-specific policy)?</t>
  </si>
  <si>
    <t>3.4</t>
  </si>
  <si>
    <t>Has the applicant or any of its Directors, Trustees, Senior Management, Shareholders or Members  (where such shareholding or members interest exceeds 10%) or Skippers paid an admission of guilt fine for a contravention of the MLRA, the regulations, or the permit conditions between 2005/2006 – 2019/2020 and/or 2013/2014 - 2019/2020 (as per the duration of the applicable sector-specific policy)?</t>
  </si>
  <si>
    <t>3.5</t>
  </si>
  <si>
    <t xml:space="preserve">Has the applicant or any of its Directors, Trustees, Senior Management, Shareholders or Members  (where such shareholding or members interest exceeds 10%) or Skippers’ fishing vessel, motor vehicle, premises or assets been detained, arrested or seized under the MLRA or restrained, preserved, confiscated or forfeited under the Prevention of Organised Crime Act 121 of 1998 during the long-term right period? </t>
  </si>
  <si>
    <t>3.6</t>
  </si>
  <si>
    <t>Has the applicant or any of its Directors, Trustees, Senior Management, Shareholders or Members (where such shareholding or members interest exceeds 10%) or Skippers had a fishing right or permit, revoked or cancelled, under Section 28 of the MLRA between 2005/2006 – 2019/2020 and/or 2013/2014 - 2019/2020 (as per the duration of the applicable sector-specific policy)?</t>
  </si>
  <si>
    <t>3.7</t>
  </si>
  <si>
    <t>Has the applicant or any of its Directors, Trustees, Senior Management, Shareholders or Members (where such shareholding or members interest exceeds 10%) or Skippers committed any minor violation where the right or permit was suspended, reduced or altered under section 28 of the MLRA between 2005/2006 – 2019/2020 and/or 2013/2014 - 2019/2020 (as per the duration of the applicable sector-specific policy)?</t>
  </si>
  <si>
    <t>3.8.1</t>
  </si>
  <si>
    <t>Is the applicant fully compliant with the below-mentioned legislation:  Compensation for Occupational Injuries &amp; Diseases Act, 130 of 1993</t>
  </si>
  <si>
    <t>if Yes = 2 if No score 0</t>
  </si>
  <si>
    <t>3.8.2</t>
  </si>
  <si>
    <t>Occupational Health &amp; Safety Act, 85 of 1993</t>
  </si>
  <si>
    <t>Section 4</t>
  </si>
  <si>
    <t>4.1</t>
  </si>
  <si>
    <t>Does the applicant own, or part own a suitable vessel(s) for the sector applied for?</t>
  </si>
  <si>
    <t>4.1.1</t>
  </si>
  <si>
    <t>o The applicant owns more than 50% of a suitable vessel(s)</t>
  </si>
  <si>
    <t>if Yes score = 20, if No score 0, with an option to override with 0-20</t>
  </si>
  <si>
    <t>o The applicant owns 50% of a suitable vessel(s).</t>
  </si>
  <si>
    <t>if Yes score = 15, if No score 0, with an option to override with 0-20</t>
  </si>
  <si>
    <t>o The applicant owns less than 50% of a suitable vessel (s)</t>
  </si>
  <si>
    <t>if Yes score = 10, if No score 0, with an option to override with 0-20</t>
  </si>
  <si>
    <t>4.2</t>
  </si>
  <si>
    <t xml:space="preserve">Does the applicant have access to a suitable vessel (e.g. catch agreement, or bank guarantee )?  </t>
  </si>
  <si>
    <t>if Yes score = 5, if No score 0, with an option to override with 0-20</t>
  </si>
  <si>
    <t>4.5</t>
  </si>
  <si>
    <t>Vessel name</t>
  </si>
  <si>
    <t>Gross tonnage (gt)</t>
  </si>
  <si>
    <t>Vessel length (m)</t>
  </si>
  <si>
    <t>Vessel type</t>
  </si>
  <si>
    <t>Vessel horsepower (kw)</t>
  </si>
  <si>
    <t>Number of crew</t>
  </si>
  <si>
    <t>% Ownership of the vessel</t>
  </si>
  <si>
    <t>Year built</t>
  </si>
  <si>
    <t>Is the vessel IUU listed?</t>
  </si>
  <si>
    <t>If Yes, not suitable</t>
  </si>
  <si>
    <t>Indicate suitability (inclusion in lists and letters)</t>
  </si>
  <si>
    <t>Y or N to be captured in the assessment phase</t>
  </si>
  <si>
    <t>Section 5</t>
  </si>
  <si>
    <t>5.3</t>
  </si>
  <si>
    <t>Complete the table below in relation to the applicant’s catch records in the sector applying for (even if the applicant held a right that was transferred or consolidated or of which the name of the entity was changed)</t>
  </si>
  <si>
    <t>Exclusionary - 10</t>
  </si>
  <si>
    <t>If no performance, application is excluded. See worksheet 5_3 for more calculation.</t>
  </si>
  <si>
    <t>See worksheet 5_3 for more calculation</t>
  </si>
  <si>
    <t>Right Holder Number</t>
  </si>
  <si>
    <t>Name of vessel(s)</t>
  </si>
  <si>
    <t>Number of crew allocated</t>
  </si>
  <si>
    <t>Individual TAC (Right holder quantum)</t>
  </si>
  <si>
    <t>Catch permit applied for? (Y/N)</t>
  </si>
  <si>
    <t xml:space="preserve">Actual catch landed of target species (kgs) (whole weight) </t>
  </si>
  <si>
    <t>Bycatch landed (kgs) (whole weight)</t>
  </si>
  <si>
    <t>Amount paid (Rands) in levies tor target fish landed in the sector applied for</t>
  </si>
  <si>
    <t>Section 6</t>
  </si>
  <si>
    <t>6.3</t>
  </si>
  <si>
    <t>Economic Interest (%) - Black people</t>
  </si>
  <si>
    <t>See worksheet 6_3</t>
  </si>
  <si>
    <t>Economic Interest (%) - Women</t>
  </si>
  <si>
    <t>Economic Interest (%) - Youth</t>
  </si>
  <si>
    <t>Economic Interest (%) - Disabled</t>
  </si>
  <si>
    <t>6.4</t>
  </si>
  <si>
    <t xml:space="preserve">Complete the table below in respect of the applicant’s ultimate shareholding/ membership interest in the hands of natural persons.  </t>
  </si>
  <si>
    <t>Shareholder name/member name (Surname, Initials)</t>
  </si>
  <si>
    <t>% Shareholding/membership interest</t>
  </si>
  <si>
    <t>Race (A/C/Ch/I/W)</t>
  </si>
  <si>
    <t>Gender (M/F)</t>
  </si>
  <si>
    <t>Disability (Y/N)</t>
  </si>
  <si>
    <t>Identity number/Registration number</t>
  </si>
  <si>
    <t>6.6</t>
  </si>
  <si>
    <t>If “yes” to 6.5, what is the percentage shareholding held by employees through the scheme?</t>
  </si>
  <si>
    <t>If Yes in 6.5, 0-10 %=1 point, 11-20%=2 point, 21-30%=3 point, 31-40%= 4 point, 41-50%=5 point, 51-60%=6 point, 61-70%=7 point, 71-805=8 point, 81-90%=9 point, &gt;90%=10 point</t>
  </si>
  <si>
    <t>Financial year</t>
  </si>
  <si>
    <t>What capital payments have been made out over the last 5 years to employees through any employee ownership scheme?"</t>
  </si>
  <si>
    <t>See worksheet 6_7, To re-evaluate after data is captured</t>
  </si>
  <si>
    <t>6.10</t>
  </si>
  <si>
    <t xml:space="preserve">Complete the following table in relation to the applicant’s employees as at the financial year which ends on any date between 1 July 2020 and 30 June 2021? </t>
  </si>
  <si>
    <t>See worksheet 6_10</t>
  </si>
  <si>
    <t>Gross monthly income (total cost to company)</t>
  </si>
  <si>
    <t>Average monthly income</t>
  </si>
  <si>
    <t>Number of employees</t>
  </si>
  <si>
    <t>% total employees</t>
  </si>
  <si>
    <t>Specify number of HDI employees - A</t>
  </si>
  <si>
    <t>Specify number of HDI employees - C</t>
  </si>
  <si>
    <t>Specify number of HDI employees - Ch</t>
  </si>
  <si>
    <t>Specify number of HDI employees - I</t>
  </si>
  <si>
    <t>Specify number of HDI employees - F</t>
  </si>
  <si>
    <t>Specify number of HDI employees - Y</t>
  </si>
  <si>
    <t>Specify number of HDI employees - D</t>
  </si>
  <si>
    <t>6.11</t>
  </si>
  <si>
    <t xml:space="preserve">Is the applicant a designated employer as defined in Section 1 of the Employment Equity Act, 55 of 1998? </t>
  </si>
  <si>
    <t>Yes = 5, No = 0</t>
  </si>
  <si>
    <t>6.14</t>
  </si>
  <si>
    <t xml:space="preserve">Does the applicant make donations of the annual taxable income which qualify for deduction in terms of section 18A of the Income Tax Act 58 of 1962? </t>
  </si>
  <si>
    <t>If Yes, then see worksheet 6_15</t>
  </si>
  <si>
    <t>Percentage of entity’s turnover spent on CSI</t>
  </si>
  <si>
    <t>6.16</t>
  </si>
  <si>
    <t xml:space="preserve">Does the applicant procure goods / services from majority black owned company (ies)? </t>
  </si>
  <si>
    <t>6.17</t>
  </si>
  <si>
    <t>Is the applicant compliant with the Skills Development Act, 97 of 1998?</t>
  </si>
  <si>
    <t>6.19</t>
  </si>
  <si>
    <t>Does the applicant pay levies in terms of the Skills Development Levies Act, 9 of 1999?</t>
  </si>
  <si>
    <t>6.21</t>
  </si>
  <si>
    <t xml:space="preserve">Has the applicant appointed a skills development facilitator? </t>
  </si>
  <si>
    <t>6.23</t>
  </si>
  <si>
    <t>Has the applicant developed a workplace skills plan?</t>
  </si>
  <si>
    <t>6.24</t>
  </si>
  <si>
    <t>Does the applicant participate in learnership programmes?</t>
  </si>
  <si>
    <t>6.26</t>
  </si>
  <si>
    <r>
      <t>Has</t>
    </r>
    <r>
      <rPr>
        <sz val="10"/>
        <color rgb="FF000000"/>
        <rFont val="Arial"/>
        <family val="2"/>
      </rPr>
      <t xml:space="preserve"> the applicant embarked upon </t>
    </r>
    <r>
      <rPr>
        <i/>
        <sz val="10"/>
        <color rgb="FF000000"/>
        <rFont val="Arial"/>
        <family val="2"/>
      </rPr>
      <t>enterprise development projects</t>
    </r>
    <r>
      <rPr>
        <sz val="10"/>
        <color rgb="FF000000"/>
        <rFont val="Arial"/>
        <family val="2"/>
      </rPr>
      <t xml:space="preserve"> to address increasing black ownership, management and skills in new business enterprises, which includes investment programmes and access to finance? Full details of these initiatives are requested</t>
    </r>
  </si>
  <si>
    <t>Section 7</t>
  </si>
  <si>
    <t>7.1</t>
  </si>
  <si>
    <r>
      <t xml:space="preserve">Do you provide </t>
    </r>
    <r>
      <rPr>
        <b/>
        <sz val="10"/>
        <color theme="1"/>
        <rFont val="Calibri"/>
        <family val="2"/>
        <scheme val="minor"/>
      </rPr>
      <t>permanent?</t>
    </r>
    <r>
      <rPr>
        <sz val="10"/>
        <color theme="1"/>
        <rFont val="Calibri"/>
        <family val="2"/>
        <scheme val="minor"/>
      </rPr>
      <t xml:space="preserve"> If “Yes” complete the table below in respect of jobs in the fishing industry in the income tax year which ends on 28 February 2021.</t>
    </r>
  </si>
  <si>
    <t>If yes, see worksheet 7_1 (permanent), To re-evaluate after data is captured</t>
  </si>
  <si>
    <t>Total number of permanent employees in the fishing industry</t>
  </si>
  <si>
    <t>% of permanent employees involved in fishing operations (incl addmin staff)</t>
  </si>
  <si>
    <t>% of permanent employees involved in the fishing sector being applied for</t>
  </si>
  <si>
    <t>Total wages paid to permanent employees in the fishing industry</t>
  </si>
  <si>
    <t>% wages paid to permanent employees involved in fishing</t>
  </si>
  <si>
    <t>% wages paid to permanent employees involved in the fishing sector being applied for</t>
  </si>
  <si>
    <t>Number of Land based permanent employees in the fishing industry</t>
  </si>
  <si>
    <t>% of land based permanent employees in the fishing industry</t>
  </si>
  <si>
    <t>Number of Sea/vessel based permanent employees in the fishing industry</t>
  </si>
  <si>
    <t>% of sea/vessel based permanent employees in the fishing industry</t>
  </si>
  <si>
    <t>Number of Land based permanent employees - African</t>
  </si>
  <si>
    <t>Number of Land based permanent employees - Coloured</t>
  </si>
  <si>
    <t>Number of Land based permanent employees - Chinese</t>
  </si>
  <si>
    <t>Number of Land based permanent employees - Indian</t>
  </si>
  <si>
    <t>Number of Land based permanent employees - Female</t>
  </si>
  <si>
    <t>Number of Land based permanent employees - White</t>
  </si>
  <si>
    <t>Number of Land based permanent employees - Youth</t>
  </si>
  <si>
    <t>Number of Land based permanent employees - Disabled</t>
  </si>
  <si>
    <t>Number of Sea/vessel permanent employees -  African</t>
  </si>
  <si>
    <t>Number of Sea/vessel permanent employees - Coloured</t>
  </si>
  <si>
    <t>Number of Sea/vessel permanent employees - Chinese</t>
  </si>
  <si>
    <t>Number of Sea/vessel permanent employees - Indian</t>
  </si>
  <si>
    <t>Number of Sea/vessel permanent employees - Female</t>
  </si>
  <si>
    <t>Number of Sea/vessel permanent employees - White</t>
  </si>
  <si>
    <t>Number of Sea/vessel permanent employees - Youth</t>
  </si>
  <si>
    <t>Number of Sea/vessel permanent employees - Disabled</t>
  </si>
  <si>
    <t>7.2</t>
  </si>
  <si>
    <r>
      <t xml:space="preserve">Do you provide </t>
    </r>
    <r>
      <rPr>
        <b/>
        <sz val="10"/>
        <color theme="1"/>
        <rFont val="Calibri"/>
        <family val="2"/>
        <scheme val="minor"/>
      </rPr>
      <t>part time /contract employment?</t>
    </r>
    <r>
      <rPr>
        <sz val="10"/>
        <color theme="1"/>
        <rFont val="Calibri"/>
        <family val="2"/>
        <scheme val="minor"/>
      </rPr>
      <t xml:space="preserve"> If “Yes” complete the table below in respect of jobs in the fishing industry in the income tax year which ends on 28 February 2021.</t>
    </r>
  </si>
  <si>
    <t>See worksheet 7_2 (seasonal), To re-evaluate after data is captured</t>
  </si>
  <si>
    <t>Total number of part time employees in the fishing industry</t>
  </si>
  <si>
    <t>% of part time employees involved in fishing operations (incl addmin staff)</t>
  </si>
  <si>
    <t>% of part time employees involved in the fishing sector being applied for</t>
  </si>
  <si>
    <t>Number of part time/contract employees per allocation</t>
  </si>
  <si>
    <t>Total wages paid to part time employees in the fishing industry</t>
  </si>
  <si>
    <t>% wages paid to part time employees involved in fishing</t>
  </si>
  <si>
    <t>% wages paid to part time employees involved in the fishing sector being applied for</t>
  </si>
  <si>
    <t>Number of Land based part time employees in the fishing industry</t>
  </si>
  <si>
    <t>% of land based part time employees in the fishing industry</t>
  </si>
  <si>
    <t>Number of Sea/vessel based part time employees in the fishing industry</t>
  </si>
  <si>
    <t>% of sea/vessel based part time employees in the fishing industry</t>
  </si>
  <si>
    <t>Number of Land based part time employees - African</t>
  </si>
  <si>
    <t>Number of Land based part time employees - Coloured</t>
  </si>
  <si>
    <t>Number of Land based part time employees - Chinese</t>
  </si>
  <si>
    <t>Number of Land based part time employees - Indian</t>
  </si>
  <si>
    <t>Number of Land based part time employees - Female</t>
  </si>
  <si>
    <t>Number of Land based part time employees - White</t>
  </si>
  <si>
    <t>Number of Land based part time employees - Youth</t>
  </si>
  <si>
    <t>Number of Land based part time employees - Disabled</t>
  </si>
  <si>
    <t>Number of Sea/vessel part time employees -  African</t>
  </si>
  <si>
    <t>Number of Sea/vessel part time employees - Coloured</t>
  </si>
  <si>
    <t>Number of Sea/vessel part time employees - Chinese</t>
  </si>
  <si>
    <t>Number of Sea/vessel part time employees - Indian</t>
  </si>
  <si>
    <t>Number of Sea/vessel part time employees - Female</t>
  </si>
  <si>
    <t>Number of Sea/vessel part time employees - White</t>
  </si>
  <si>
    <t>Number of Sea/vessel part time employees - Youth</t>
  </si>
  <si>
    <t>Number of Sea/vessel part time employees - Disabled</t>
  </si>
  <si>
    <t>7.3</t>
  </si>
  <si>
    <t>Do you contribute towards medical aid or any kind of medical support arrangement for more than 50% of your employees?</t>
  </si>
  <si>
    <t>yes = 2 and no = 0</t>
  </si>
  <si>
    <t>7.4</t>
  </si>
  <si>
    <t xml:space="preserve">Do you contribute towards pension/provident fund for more than 50% of its employees? </t>
  </si>
  <si>
    <t>7.5</t>
  </si>
  <si>
    <t xml:space="preserve">Do you provide all your employees with safe working conditions? </t>
  </si>
  <si>
    <t>Section 8</t>
  </si>
  <si>
    <t>8.4</t>
  </si>
  <si>
    <t>Complete the table below in relation to the benefits accrued to society, last column must be left empty for unlisted entities.</t>
  </si>
  <si>
    <t>See worksheet 8_4,, To re-evaluate after data is captured</t>
  </si>
  <si>
    <t>Total Income tax paid to Revenue Services (in Rands)</t>
  </si>
  <si>
    <t xml:space="preserve">Profit / Loss after Tax </t>
  </si>
  <si>
    <t>Annual Dividend paid to shareholders (in Rands)</t>
  </si>
  <si>
    <t>Annual Dividend paid to black shareholders (in Rands)</t>
  </si>
  <si>
    <t>Total number of issued shares</t>
  </si>
  <si>
    <t xml:space="preserve">Total black shareholding percentage </t>
  </si>
  <si>
    <t>Annual average share price (in Rands)</t>
  </si>
  <si>
    <t>8.6</t>
  </si>
  <si>
    <t xml:space="preserve">How many years has the entity been operating in its local area? </t>
  </si>
  <si>
    <t>1-5 years=5; 6-10=10; 11-20=15 &amp; 21 and above=20</t>
  </si>
  <si>
    <t>8.7</t>
  </si>
  <si>
    <t>Complete the table below in respect of harbours where catch has been landed and processed.</t>
  </si>
  <si>
    <t>For Landing and Processing for each year: 3 points to PE, Cape St Francis and Mossel bay, 2 points for Rest and score 1 for Cape Town, Hout bay, Kalk bay, Kommetjie, Gordons bay.  If you have more than one harbour per year, the harbour with the highest score needs to be added to the total for the question.  If there are more than one with the highest value, only one value needs to be added.</t>
  </si>
  <si>
    <t>Harbour name</t>
  </si>
  <si>
    <t>Quantity landed (kilograms)</t>
  </si>
  <si>
    <t>Factory name and address</t>
  </si>
  <si>
    <t>Quantity processed (kilograms)</t>
  </si>
  <si>
    <t>8.8</t>
  </si>
  <si>
    <t xml:space="preserve">Complete the table below in respect to harbours where catch is to be landed and processed. </t>
  </si>
  <si>
    <t>For Landing and Processing for each year: 3 points to PE, Cape St Francis and Mossel bay, 2 points for Rest and score 1 for Cape Town, Hout bay, Kalk bay, Kommetjie, Gordons bay.  If you have more than one harbour per frequency,  the harbour with the highest score needs to be added to the total for the question.  If there are more than one with the highest value, only one value needs to be added. Only for values where the Frequency is 1, 2 and 3</t>
  </si>
  <si>
    <t>Section 9</t>
  </si>
  <si>
    <t>9.1</t>
  </si>
  <si>
    <t xml:space="preserve">Complete the following table in relation to investment made </t>
  </si>
  <si>
    <t>See worksheet 9_1, To re-evaluate after data is captured</t>
  </si>
  <si>
    <t>Rand value of total fixed assets (in sector being applied for)</t>
  </si>
  <si>
    <t>Rand Value of Total Land Based Fixed Assets (in sector being applied for)</t>
  </si>
  <si>
    <t>Rand Value of Harbour and Sea Based Fixed Assets (in sector being applied for)</t>
  </si>
  <si>
    <t xml:space="preserve">Total capital expenditure </t>
  </si>
  <si>
    <t>Rand value of total fixed assets (in sectors other than the sectors applied for</t>
  </si>
  <si>
    <t>EXCLUSIONARY CRITERIA</t>
  </si>
  <si>
    <t>Improperly Lodged</t>
  </si>
  <si>
    <t>Was the application submitted on time?</t>
  </si>
  <si>
    <t>Defaulted to No, If No excluded</t>
  </si>
  <si>
    <t xml:space="preserve">Was the application fee paid in full on time? </t>
  </si>
  <si>
    <t>From question 2.5</t>
  </si>
  <si>
    <t>Is the applicant a deregistered juristic person?</t>
  </si>
  <si>
    <t>Is the applicant Tax Compliant?</t>
  </si>
  <si>
    <t>Was the application submitted by the applicant or its authorised representative</t>
  </si>
  <si>
    <t>Materially Defective</t>
  </si>
  <si>
    <t>Was the application signed online by the applicant’s authorised representative?</t>
  </si>
  <si>
    <t>Did the applicant more than one application for a right in the same fishing sector?</t>
  </si>
  <si>
    <t>Did the applicant false and / or misleading information or false documentation?</t>
  </si>
  <si>
    <t>Did the applicant fail to disclose material information for the purposes of evaluating the application?</t>
  </si>
  <si>
    <t>Compliance</t>
  </si>
  <si>
    <t>Did the applicant or its authorised representative attempt to improperly influence the Delegated Authority or Minister with regards to its application?</t>
  </si>
  <si>
    <t>Has the applicant or any of its Directors, Trustees, Senior Management, Shareholders or Members (where such shareholding or members interest exceeds 10%) or Skippers entered into a plea bargain under the Criminal Procedure Act 51 of 1977, for a contravention of the MLRA, or the regulations, or permit conditions between 2005/2006 – 2019/2020 and/or 2013/2014 – 2019/2020 (as per the duration of the applicable sector-specific policy)?</t>
  </si>
  <si>
    <t>From question 3.2</t>
  </si>
  <si>
    <t>Has the applicant or any of its Directors, Trustees, Senior Management, Shareholders or Members  (where such shareholding or members interest exceeds 10%) or Skippers’ fishing vessel, motor vehicle, premises or assets been detained, arrested or seized under the MLRA or restrained, preserved, confiscated or forfeited under the Prevention of Organised Crime Act 121 of 1998 during the long-term right period?</t>
  </si>
  <si>
    <t>From question 3.5</t>
  </si>
  <si>
    <t>Has the applicant or any of its Directors, Trustees, Senior Management, Shareholders or Members (where such shareholding or members interest exceeds 10%) or Skippers had a fishing right or permit, revoked or cancelled, under Section 28 of the MLRA between 2005/2006 – 2019/2020 and/or 2013/2014 – 2019/2020 (as per the duration of the applicable sector-specific policy)?</t>
  </si>
  <si>
    <t>From question 3.6</t>
  </si>
  <si>
    <t>Paper Quota Risks</t>
  </si>
  <si>
    <t>Is the applicant considered to be a paper quota risk because they:</t>
  </si>
  <si>
    <r>
      <t>·</t>
    </r>
    <r>
      <rPr>
        <sz val="7"/>
        <color theme="1"/>
        <rFont val="Times New Roman"/>
        <family val="1"/>
      </rPr>
      <t xml:space="preserve">       </t>
    </r>
    <r>
      <rPr>
        <sz val="10"/>
        <color theme="1"/>
        <rFont val="Calibri"/>
        <family val="2"/>
        <scheme val="minor"/>
      </rPr>
      <t>failed to present listed documentation</t>
    </r>
  </si>
  <si>
    <r>
      <t>·</t>
    </r>
    <r>
      <rPr>
        <sz val="7"/>
        <color theme="1"/>
        <rFont val="Times New Roman"/>
        <family val="1"/>
      </rPr>
      <t xml:space="preserve">       </t>
    </r>
    <r>
      <rPr>
        <sz val="10"/>
        <color theme="1"/>
        <rFont val="Calibri"/>
        <family val="2"/>
        <scheme val="minor"/>
      </rPr>
      <t>have not been directly involved in the catching, processing or marketing of their fish during the period in which they held a right in the sector they are applying for?</t>
    </r>
  </si>
  <si>
    <r>
      <t>·</t>
    </r>
    <r>
      <rPr>
        <sz val="7"/>
        <color theme="1"/>
        <rFont val="Times New Roman"/>
        <family val="1"/>
      </rPr>
      <t xml:space="preserve">       </t>
    </r>
    <r>
      <rPr>
        <sz val="10"/>
        <color theme="1"/>
        <rFont val="Calibri"/>
        <family val="2"/>
        <scheme val="minor"/>
      </rPr>
      <t>did not apply for a catch permit during the period in which they held a right in the sector they are applying for?</t>
    </r>
  </si>
  <si>
    <r>
      <t>·</t>
    </r>
    <r>
      <rPr>
        <sz val="7"/>
        <color theme="1"/>
        <rFont val="Times New Roman"/>
        <family val="1"/>
      </rPr>
      <t xml:space="preserve">       </t>
    </r>
    <r>
      <rPr>
        <sz val="10"/>
        <color theme="1"/>
        <rFont val="Calibri"/>
        <family val="2"/>
        <scheme val="minor"/>
      </rPr>
      <t>did not land any fish during the period in which they held a right in the sector they are applying for?</t>
    </r>
  </si>
  <si>
    <r>
      <t>·</t>
    </r>
    <r>
      <rPr>
        <sz val="7"/>
        <color theme="1"/>
        <rFont val="Times New Roman"/>
        <family val="1"/>
      </rPr>
      <t xml:space="preserve">       </t>
    </r>
    <r>
      <rPr>
        <sz val="10"/>
        <color theme="1"/>
        <rFont val="Calibri"/>
        <family val="2"/>
        <scheme val="minor"/>
      </rPr>
      <t>will not land any fish</t>
    </r>
  </si>
  <si>
    <t xml:space="preserve">Non-Utilisation </t>
  </si>
  <si>
    <t xml:space="preserve">Complete the table below in relation to the applicant’s catch records in the sector applying for - If no performance application is excluded </t>
  </si>
  <si>
    <t>From question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</si>
</sst>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R&quot;#,##0;[Red]\-&quot;R&quot;#,##0"/>
    <numFmt numFmtId="8" formatCode="&quot;R&quot;#,##0.00;[Red]\-&quot;R&quot;#,##0.00"/>
    <numFmt numFmtId="164" formatCode="0.0"/>
    <numFmt numFmtId="165" formatCode="&quot;R&quot;#,##0"/>
    <numFmt numFmtId="166" formatCode="&quot;R&quot;#,##0.00"/>
  </numFmts>
  <fonts count="24" x14ac:knownFonts="1">
    <font>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4"/>
      <color theme="0"/>
      <name val="Calibri"/>
      <family val="2"/>
      <scheme val="minor"/>
    </font>
    <font>
      <sz val="10"/>
      <color indexed="8"/>
      <name val="Arial"/>
      <family val="2"/>
    </font>
    <font>
      <sz val="8"/>
      <name val="Calibri"/>
      <family val="2"/>
      <scheme val="minor"/>
    </font>
    <font>
      <b/>
      <sz val="11"/>
      <color indexed="8"/>
      <name val="Calibri"/>
      <family val="2"/>
    </font>
    <font>
      <b/>
      <sz val="11"/>
      <color rgb="FFFF0000"/>
      <name val="Calibri"/>
      <family val="2"/>
      <scheme val="minor"/>
    </font>
    <font>
      <sz val="10"/>
      <color theme="1"/>
      <name val="Calibri"/>
      <family val="2"/>
      <scheme val="minor"/>
    </font>
    <font>
      <sz val="10"/>
      <color rgb="FF000000"/>
      <name val="Calibri"/>
      <family val="2"/>
      <scheme val="minor"/>
    </font>
    <font>
      <sz val="10"/>
      <color rgb="FFFF0000"/>
      <name val="Calibri"/>
      <family val="2"/>
      <scheme val="minor"/>
    </font>
    <font>
      <sz val="10"/>
      <color rgb="FF000000"/>
      <name val="Arial"/>
      <family val="2"/>
    </font>
    <font>
      <i/>
      <sz val="10"/>
      <color rgb="FF000000"/>
      <name val="Arial"/>
      <family val="2"/>
    </font>
    <font>
      <b/>
      <sz val="10"/>
      <color theme="1"/>
      <name val="Calibri"/>
      <family val="2"/>
      <scheme val="minor"/>
    </font>
    <font>
      <sz val="10"/>
      <name val="Calibri"/>
      <family val="2"/>
      <scheme val="minor"/>
    </font>
    <font>
      <b/>
      <sz val="11"/>
      <color rgb="FF000000"/>
      <name val="Calibri"/>
      <family val="2"/>
      <scheme val="minor"/>
    </font>
    <font>
      <sz val="10"/>
      <color theme="1"/>
      <name val="Symbol"/>
      <family val="1"/>
      <charset val="2"/>
    </font>
    <font>
      <sz val="7"/>
      <color theme="1"/>
      <name val="Times New Roman"/>
      <family val="1"/>
    </font>
    <font>
      <b/>
      <sz val="11"/>
      <color theme="0"/>
      <name val="Calibri"/>
      <family val="2"/>
      <scheme val="minor"/>
    </font>
    <font>
      <sz val="11"/>
      <color indexed="8"/>
      <name val="Calibri"/>
      <family val="2"/>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A6A6A6"/>
        <bgColor indexed="64"/>
      </patternFill>
    </fill>
    <fill>
      <patternFill patternType="solid">
        <fgColor theme="0" tint="-0.34998626667073579"/>
        <bgColor indexed="64"/>
      </patternFill>
    </fill>
    <fill>
      <patternFill patternType="solid">
        <fgColor theme="0" tint="-0.34998626667073579"/>
        <bgColor indexed="0"/>
      </patternFill>
    </fill>
    <fill>
      <patternFill patternType="solid">
        <fgColor theme="4" tint="0.59999389629810485"/>
        <bgColor indexed="64"/>
      </patternFill>
    </fill>
    <fill>
      <patternFill patternType="solid">
        <fgColor rgb="FFFFC000"/>
        <bgColor indexed="64"/>
      </patternFill>
    </fill>
    <fill>
      <patternFill patternType="solid">
        <fgColor rgb="FFF2F2F2"/>
        <bgColor indexed="64"/>
      </patternFill>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64"/>
      </top>
      <bottom/>
      <diagonal/>
    </border>
  </borders>
  <cellStyleXfs count="2">
    <xf numFmtId="0" fontId="0" fillId="0" borderId="0"/>
    <xf numFmtId="0" fontId="8" fillId="0" borderId="0"/>
  </cellStyleXfs>
  <cellXfs count="151">
    <xf numFmtId="0" fontId="0" fillId="0" borderId="0" xfId="0"/>
    <xf numFmtId="0" fontId="3" fillId="0" borderId="0" xfId="0" applyFont="1"/>
    <xf numFmtId="0" fontId="5" fillId="0" borderId="0" xfId="0" applyFont="1"/>
    <xf numFmtId="6" fontId="0" fillId="0" borderId="0" xfId="0" applyNumberFormat="1"/>
    <xf numFmtId="9" fontId="0" fillId="0" borderId="0" xfId="0" applyNumberFormat="1"/>
    <xf numFmtId="16" fontId="4" fillId="0" borderId="0" xfId="0" applyNumberFormat="1" applyFont="1"/>
    <xf numFmtId="2" fontId="5" fillId="0" borderId="0" xfId="0" applyNumberFormat="1" applyFont="1"/>
    <xf numFmtId="0" fontId="2" fillId="0" borderId="1" xfId="0" applyFont="1" applyBorder="1"/>
    <xf numFmtId="0" fontId="7" fillId="4" borderId="1" xfId="0" applyFont="1" applyFill="1" applyBorder="1"/>
    <xf numFmtId="0" fontId="0" fillId="0" borderId="5" xfId="0" applyBorder="1"/>
    <xf numFmtId="0" fontId="5" fillId="0" borderId="5" xfId="0" applyFont="1" applyBorder="1" applyAlignment="1">
      <alignment horizontal="right"/>
    </xf>
    <xf numFmtId="0" fontId="5" fillId="0" borderId="5" xfId="0" applyFont="1" applyBorder="1"/>
    <xf numFmtId="0" fontId="0" fillId="0" borderId="0" xfId="0" applyAlignment="1">
      <alignment horizontal="center" vertical="center" wrapText="1"/>
    </xf>
    <xf numFmtId="0" fontId="0" fillId="0" borderId="7" xfId="0" applyBorder="1"/>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0" borderId="6" xfId="0" applyFont="1" applyBorder="1" applyAlignment="1">
      <alignment horizontal="right"/>
    </xf>
    <xf numFmtId="0" fontId="0" fillId="0" borderId="6" xfId="0" applyBorder="1"/>
    <xf numFmtId="164" fontId="5" fillId="0" borderId="0" xfId="0" applyNumberFormat="1" applyFont="1"/>
    <xf numFmtId="0" fontId="5" fillId="0" borderId="15" xfId="0" applyFont="1" applyBorder="1"/>
    <xf numFmtId="0" fontId="5" fillId="0" borderId="6" xfId="0" applyFont="1" applyBorder="1"/>
    <xf numFmtId="0" fontId="0" fillId="0" borderId="15" xfId="0" applyBorder="1"/>
    <xf numFmtId="0" fontId="0" fillId="0" borderId="9" xfId="0" applyBorder="1"/>
    <xf numFmtId="164" fontId="5" fillId="0" borderId="9" xfId="0" applyNumberFormat="1" applyFont="1" applyBorder="1"/>
    <xf numFmtId="0" fontId="5" fillId="0" borderId="11" xfId="0" applyFont="1" applyBorder="1"/>
    <xf numFmtId="0" fontId="5" fillId="0" borderId="13" xfId="0" applyFont="1" applyBorder="1"/>
    <xf numFmtId="0" fontId="5" fillId="0" borderId="14" xfId="0" applyFont="1" applyBorder="1"/>
    <xf numFmtId="0" fontId="5" fillId="5" borderId="5" xfId="0" applyFont="1" applyFill="1" applyBorder="1" applyAlignment="1">
      <alignment vertical="top"/>
    </xf>
    <xf numFmtId="0" fontId="5" fillId="0" borderId="0" xfId="0" applyFont="1" applyAlignment="1">
      <alignment wrapText="1"/>
    </xf>
    <xf numFmtId="0" fontId="5" fillId="0" borderId="7" xfId="0" applyFont="1" applyBorder="1"/>
    <xf numFmtId="0" fontId="5" fillId="5" borderId="5" xfId="0" applyFont="1" applyFill="1" applyBorder="1" applyAlignment="1">
      <alignment horizontal="center" vertical="top" wrapText="1"/>
    </xf>
    <xf numFmtId="0" fontId="5" fillId="5" borderId="5" xfId="0" applyFont="1" applyFill="1" applyBorder="1" applyAlignment="1">
      <alignment horizontal="center" vertical="center" wrapText="1"/>
    </xf>
    <xf numFmtId="164" fontId="0" fillId="0" borderId="0" xfId="0" applyNumberFormat="1"/>
    <xf numFmtId="0" fontId="5" fillId="0" borderId="12" xfId="0" applyFont="1" applyFill="1" applyBorder="1"/>
    <xf numFmtId="0" fontId="0" fillId="0" borderId="0" xfId="0" applyFont="1"/>
    <xf numFmtId="0" fontId="0" fillId="0" borderId="10" xfId="0" applyFont="1" applyBorder="1"/>
    <xf numFmtId="2" fontId="0" fillId="0" borderId="8" xfId="0" applyNumberFormat="1" applyFont="1" applyBorder="1"/>
    <xf numFmtId="2" fontId="0" fillId="0" borderId="10" xfId="0" applyNumberFormat="1" applyFont="1" applyBorder="1"/>
    <xf numFmtId="2" fontId="0" fillId="0" borderId="15" xfId="0" applyNumberFormat="1" applyFont="1" applyBorder="1"/>
    <xf numFmtId="2" fontId="0" fillId="0" borderId="0" xfId="0" applyNumberFormat="1" applyFont="1"/>
    <xf numFmtId="0" fontId="0" fillId="0" borderId="6" xfId="0" applyFont="1" applyBorder="1"/>
    <xf numFmtId="0" fontId="0" fillId="0" borderId="5" xfId="0" applyFont="1" applyBorder="1"/>
    <xf numFmtId="0" fontId="0" fillId="0" borderId="9" xfId="0" applyFont="1" applyBorder="1"/>
    <xf numFmtId="2" fontId="0" fillId="0" borderId="6" xfId="0" applyNumberFormat="1" applyFont="1" applyBorder="1"/>
    <xf numFmtId="2" fontId="0" fillId="0" borderId="9" xfId="0" applyNumberFormat="1" applyFont="1" applyBorder="1"/>
    <xf numFmtId="0" fontId="0" fillId="0" borderId="0" xfId="0" applyFont="1" applyAlignment="1">
      <alignment horizontal="center"/>
    </xf>
    <xf numFmtId="1" fontId="0" fillId="0" borderId="11" xfId="0" applyNumberFormat="1" applyFont="1" applyBorder="1"/>
    <xf numFmtId="1" fontId="0" fillId="0" borderId="13" xfId="0" applyNumberFormat="1" applyFont="1" applyBorder="1"/>
    <xf numFmtId="1" fontId="0" fillId="0" borderId="14" xfId="0" applyNumberFormat="1" applyFont="1" applyBorder="1"/>
    <xf numFmtId="0" fontId="5" fillId="0" borderId="0" xfId="0" applyFont="1" applyFill="1"/>
    <xf numFmtId="2" fontId="5" fillId="6" borderId="0" xfId="0" applyNumberFormat="1" applyFont="1" applyFill="1" applyAlignment="1">
      <alignment horizontal="center" vertical="center" wrapText="1"/>
    </xf>
    <xf numFmtId="2" fontId="5" fillId="6" borderId="18"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0" fillId="7" borderId="17" xfId="1" applyFont="1" applyFill="1" applyBorder="1" applyAlignment="1">
      <alignment horizontal="center" vertical="center" wrapText="1"/>
    </xf>
    <xf numFmtId="0" fontId="10" fillId="7" borderId="25" xfId="1" applyFont="1" applyFill="1" applyBorder="1" applyAlignment="1">
      <alignment horizontal="center" vertical="center" wrapText="1"/>
    </xf>
    <xf numFmtId="2" fontId="5" fillId="0" borderId="2" xfId="0" applyNumberFormat="1" applyFont="1" applyBorder="1" applyAlignment="1">
      <alignment horizontal="right" vertical="center"/>
    </xf>
    <xf numFmtId="1" fontId="5" fillId="0" borderId="19" xfId="0" applyNumberFormat="1" applyFont="1" applyFill="1" applyBorder="1" applyAlignment="1">
      <alignment horizontal="right"/>
    </xf>
    <xf numFmtId="2" fontId="5" fillId="0" borderId="3" xfId="0" applyNumberFormat="1" applyFont="1" applyBorder="1" applyAlignment="1">
      <alignment horizontal="right" vertical="center"/>
    </xf>
    <xf numFmtId="2" fontId="5" fillId="0" borderId="4" xfId="0" applyNumberFormat="1" applyFont="1" applyBorder="1" applyAlignment="1">
      <alignment horizontal="right" vertical="center"/>
    </xf>
    <xf numFmtId="1" fontId="5" fillId="0" borderId="21" xfId="0" applyNumberFormat="1" applyFont="1" applyFill="1" applyBorder="1" applyAlignment="1">
      <alignment horizontal="right"/>
    </xf>
    <xf numFmtId="0" fontId="5" fillId="6" borderId="1" xfId="0" applyFont="1" applyFill="1" applyBorder="1" applyAlignment="1">
      <alignment horizontal="center" wrapText="1"/>
    </xf>
    <xf numFmtId="0" fontId="5" fillId="6" borderId="16" xfId="0" applyFont="1" applyFill="1" applyBorder="1" applyAlignment="1">
      <alignment horizontal="center" wrapText="1"/>
    </xf>
    <xf numFmtId="0" fontId="5" fillId="0" borderId="1" xfId="0" applyFont="1" applyFill="1" applyBorder="1"/>
    <xf numFmtId="2" fontId="5" fillId="0" borderId="1" xfId="0" applyNumberFormat="1" applyFont="1" applyFill="1" applyBorder="1"/>
    <xf numFmtId="0" fontId="1" fillId="2" borderId="1" xfId="0" applyFont="1" applyFill="1" applyBorder="1"/>
    <xf numFmtId="0" fontId="1" fillId="2" borderId="1" xfId="0" applyFont="1" applyFill="1" applyBorder="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0" xfId="0" applyFont="1" applyAlignment="1">
      <alignment vertical="top"/>
    </xf>
    <xf numFmtId="0" fontId="1" fillId="2" borderId="1" xfId="0" applyFont="1" applyFill="1" applyBorder="1" applyAlignment="1">
      <alignment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vertical="center"/>
    </xf>
    <xf numFmtId="0" fontId="12" fillId="0" borderId="1" xfId="0" applyFont="1" applyBorder="1" applyAlignment="1">
      <alignment horizontal="center" vertical="center" wrapText="1"/>
    </xf>
    <xf numFmtId="0" fontId="12" fillId="0" borderId="0" xfId="0" applyFont="1"/>
    <xf numFmtId="0" fontId="12" fillId="0" borderId="1" xfId="0" applyFont="1" applyBorder="1" applyAlignment="1">
      <alignment horizontal="right" vertical="center" wrapText="1"/>
    </xf>
    <xf numFmtId="0" fontId="12" fillId="0" borderId="1" xfId="0" applyFont="1" applyBorder="1"/>
    <xf numFmtId="0" fontId="14" fillId="9"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2" fontId="12" fillId="0" borderId="1" xfId="0" applyNumberFormat="1" applyFont="1" applyBorder="1" applyAlignment="1">
      <alignment horizontal="center" vertical="center"/>
    </xf>
    <xf numFmtId="2" fontId="12"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0" fillId="0" borderId="0" xfId="0" applyAlignment="1">
      <alignment vertical="center"/>
    </xf>
    <xf numFmtId="0" fontId="0" fillId="0" borderId="1" xfId="0" applyBorder="1"/>
    <xf numFmtId="0" fontId="12" fillId="11" borderId="1" xfId="0" applyFont="1" applyFill="1" applyBorder="1" applyAlignment="1">
      <alignment vertical="center" wrapText="1"/>
    </xf>
    <xf numFmtId="0" fontId="0" fillId="0" borderId="1" xfId="0" applyBorder="1" applyAlignment="1">
      <alignment vertical="center"/>
    </xf>
    <xf numFmtId="0" fontId="20" fillId="0" borderId="1" xfId="0" applyFont="1" applyBorder="1" applyAlignment="1">
      <alignment horizontal="left" vertical="center" wrapText="1" indent="2"/>
    </xf>
    <xf numFmtId="0" fontId="5" fillId="5" borderId="5" xfId="0"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3" xfId="0" applyFont="1" applyBorder="1" applyAlignment="1">
      <alignment horizontal="left"/>
    </xf>
    <xf numFmtId="0" fontId="5" fillId="0" borderId="3" xfId="0" applyFont="1" applyFill="1" applyBorder="1" applyAlignment="1">
      <alignment horizontal="left" vertical="center"/>
    </xf>
    <xf numFmtId="0" fontId="5" fillId="0" borderId="4" xfId="0" applyFont="1" applyBorder="1" applyAlignment="1">
      <alignment horizontal="left"/>
    </xf>
    <xf numFmtId="0" fontId="0" fillId="0" borderId="0" xfId="0" applyFont="1" applyAlignment="1">
      <alignment horizontal="left"/>
    </xf>
    <xf numFmtId="0" fontId="5" fillId="5" borderId="8"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0" fillId="0" borderId="0" xfId="0" applyFont="1" applyAlignment="1">
      <alignment wrapText="1"/>
    </xf>
    <xf numFmtId="0" fontId="0" fillId="0" borderId="11" xfId="0" applyFont="1" applyBorder="1" applyAlignment="1">
      <alignment horizontal="center" vertical="center"/>
    </xf>
    <xf numFmtId="165" fontId="0" fillId="0" borderId="10" xfId="0" applyNumberFormat="1" applyFont="1" applyBorder="1" applyAlignment="1">
      <alignment horizontal="center" vertical="center"/>
    </xf>
    <xf numFmtId="166" fontId="0" fillId="0" borderId="8" xfId="0" applyNumberFormat="1" applyFont="1" applyBorder="1" applyAlignment="1">
      <alignment horizontal="center" vertical="center"/>
    </xf>
    <xf numFmtId="164" fontId="0" fillId="0" borderId="10" xfId="0" applyNumberFormat="1" applyFont="1" applyBorder="1" applyAlignment="1">
      <alignment horizontal="center" vertical="center"/>
    </xf>
    <xf numFmtId="0" fontId="0" fillId="0" borderId="8" xfId="0" applyFont="1" applyBorder="1" applyAlignment="1">
      <alignment horizontal="center" vertical="center"/>
    </xf>
    <xf numFmtId="0" fontId="0" fillId="0" borderId="13" xfId="0" applyFont="1" applyBorder="1" applyAlignment="1">
      <alignment horizontal="center" vertical="center"/>
    </xf>
    <xf numFmtId="165" fontId="0" fillId="0" borderId="0" xfId="0" applyNumberFormat="1" applyFont="1" applyAlignment="1">
      <alignment horizontal="center" vertical="center"/>
    </xf>
    <xf numFmtId="166" fontId="0" fillId="0" borderId="15" xfId="0" applyNumberFormat="1" applyFont="1" applyBorder="1" applyAlignment="1">
      <alignment horizontal="center" vertical="center"/>
    </xf>
    <xf numFmtId="164" fontId="0" fillId="0" borderId="0" xfId="0" applyNumberFormat="1" applyFont="1" applyAlignment="1">
      <alignment horizontal="center" vertical="center"/>
    </xf>
    <xf numFmtId="0" fontId="0" fillId="0" borderId="15" xfId="0" applyFont="1" applyBorder="1" applyAlignment="1">
      <alignment horizontal="center" vertical="center"/>
    </xf>
    <xf numFmtId="16" fontId="0" fillId="0" borderId="5" xfId="0" quotePrefix="1" applyNumberFormat="1" applyFont="1" applyBorder="1"/>
    <xf numFmtId="17" fontId="0" fillId="0" borderId="5" xfId="0" quotePrefix="1" applyNumberFormat="1" applyFont="1" applyBorder="1"/>
    <xf numFmtId="0" fontId="0" fillId="0" borderId="5" xfId="0" quotePrefix="1" applyFont="1" applyBorder="1"/>
    <xf numFmtId="0" fontId="0" fillId="0" borderId="8" xfId="0" quotePrefix="1" applyFont="1" applyBorder="1"/>
    <xf numFmtId="8" fontId="0" fillId="0" borderId="0" xfId="0" applyNumberFormat="1" applyFont="1" applyAlignment="1">
      <alignment horizontal="center" vertical="center"/>
    </xf>
    <xf numFmtId="0" fontId="0" fillId="3" borderId="0" xfId="0" applyFont="1" applyFill="1"/>
    <xf numFmtId="0" fontId="5" fillId="0" borderId="4" xfId="0" applyFont="1" applyFill="1" applyBorder="1" applyAlignment="1">
      <alignment horizontal="left" vertical="center"/>
    </xf>
    <xf numFmtId="0" fontId="0" fillId="0" borderId="14" xfId="0" applyFont="1" applyBorder="1" applyAlignment="1">
      <alignment horizontal="center" vertical="center"/>
    </xf>
    <xf numFmtId="8" fontId="0" fillId="0" borderId="9" xfId="0" applyNumberFormat="1" applyFont="1" applyBorder="1" applyAlignment="1">
      <alignment horizontal="center" vertical="center"/>
    </xf>
    <xf numFmtId="166" fontId="0" fillId="0" borderId="6" xfId="0" applyNumberFormat="1" applyFont="1" applyBorder="1" applyAlignment="1">
      <alignment horizontal="center" vertical="center"/>
    </xf>
    <xf numFmtId="164" fontId="0" fillId="0" borderId="9" xfId="0" applyNumberFormat="1"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xf numFmtId="164" fontId="0" fillId="0" borderId="8" xfId="0" applyNumberFormat="1" applyFont="1" applyBorder="1"/>
    <xf numFmtId="0" fontId="0" fillId="0" borderId="15" xfId="0" applyFont="1" applyBorder="1"/>
    <xf numFmtId="164" fontId="0" fillId="0" borderId="15" xfId="0" applyNumberFormat="1" applyFont="1" applyBorder="1"/>
    <xf numFmtId="0" fontId="0" fillId="0" borderId="0" xfId="0" applyFont="1" applyAlignment="1">
      <alignment horizontal="left" vertical="top" wrapText="1"/>
    </xf>
    <xf numFmtId="164" fontId="0" fillId="0" borderId="6" xfId="0" applyNumberFormat="1" applyFont="1" applyBorder="1"/>
    <xf numFmtId="0" fontId="10" fillId="0" borderId="22" xfId="1" applyFont="1" applyFill="1" applyBorder="1" applyAlignment="1">
      <alignment horizontal="left" wrapText="1"/>
    </xf>
    <xf numFmtId="0" fontId="23" fillId="0" borderId="0" xfId="1" applyFont="1" applyBorder="1" applyAlignment="1">
      <alignment horizontal="right" wrapText="1"/>
    </xf>
    <xf numFmtId="0" fontId="0" fillId="0" borderId="2" xfId="0" applyFont="1" applyBorder="1" applyAlignment="1">
      <alignment horizontal="right"/>
    </xf>
    <xf numFmtId="0" fontId="0" fillId="0" borderId="0" xfId="0" applyFont="1" applyBorder="1" applyAlignment="1">
      <alignment horizontal="right"/>
    </xf>
    <xf numFmtId="2" fontId="22" fillId="4" borderId="0" xfId="0" applyNumberFormat="1" applyFont="1" applyFill="1"/>
    <xf numFmtId="0" fontId="0" fillId="0" borderId="1" xfId="0" applyFont="1" applyFill="1" applyBorder="1"/>
    <xf numFmtId="0" fontId="10" fillId="0" borderId="23" xfId="1" applyFont="1" applyFill="1" applyBorder="1" applyAlignment="1">
      <alignment horizontal="left" wrapText="1"/>
    </xf>
    <xf numFmtId="0" fontId="0" fillId="0" borderId="3" xfId="0" applyFont="1" applyBorder="1" applyAlignment="1">
      <alignment horizontal="right"/>
    </xf>
    <xf numFmtId="0" fontId="10" fillId="0" borderId="24" xfId="1" applyFont="1" applyFill="1" applyBorder="1" applyAlignment="1">
      <alignment horizontal="left" wrapText="1"/>
    </xf>
    <xf numFmtId="0" fontId="0" fillId="0" borderId="20" xfId="0" applyFont="1" applyBorder="1" applyAlignment="1">
      <alignment horizontal="right"/>
    </xf>
    <xf numFmtId="0" fontId="0" fillId="0" borderId="4" xfId="0" applyFont="1" applyBorder="1" applyAlignment="1">
      <alignment horizontal="right"/>
    </xf>
    <xf numFmtId="0" fontId="19" fillId="10" borderId="1" xfId="0" applyFont="1" applyFill="1" applyBorder="1" applyAlignment="1">
      <alignment vertical="center" wrapText="1"/>
    </xf>
    <xf numFmtId="2"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2" fillId="8" borderId="1" xfId="0" applyFont="1" applyFill="1" applyBorder="1" applyAlignment="1">
      <alignment horizontal="center"/>
    </xf>
    <xf numFmtId="0" fontId="6" fillId="4" borderId="0" xfId="0" applyFont="1" applyFill="1" applyAlignment="1">
      <alignment horizontal="center" vertical="center" wrapText="1"/>
    </xf>
    <xf numFmtId="0" fontId="0" fillId="0" borderId="0" xfId="0" applyAlignment="1">
      <alignment horizontal="center" wrapText="1"/>
    </xf>
    <xf numFmtId="0" fontId="5" fillId="5" borderId="5" xfId="0" applyFont="1" applyFill="1" applyBorder="1" applyAlignment="1">
      <alignment horizontal="center" wrapText="1"/>
    </xf>
    <xf numFmtId="0" fontId="5" fillId="5" borderId="5" xfId="0" applyFont="1" applyFill="1" applyBorder="1" applyAlignment="1">
      <alignment horizontal="center" vertical="center" wrapText="1"/>
    </xf>
    <xf numFmtId="0" fontId="5" fillId="5" borderId="5" xfId="0" applyFont="1" applyFill="1" applyBorder="1" applyAlignment="1">
      <alignment horizontal="left" vertical="top" wrapText="1"/>
    </xf>
    <xf numFmtId="0" fontId="5" fillId="5" borderId="8" xfId="0" applyFont="1" applyFill="1" applyBorder="1" applyAlignment="1">
      <alignment horizontal="left" vertical="top" wrapText="1"/>
    </xf>
    <xf numFmtId="0" fontId="5" fillId="5" borderId="15" xfId="0" applyFont="1" applyFill="1" applyBorder="1" applyAlignment="1">
      <alignment horizontal="left" vertical="top" wrapText="1"/>
    </xf>
  </cellXfs>
  <cellStyles count="2">
    <cellStyle name="Normal" xfId="0" builtinId="0"/>
    <cellStyle name="Normal_Sheet1" xfId="1"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7BF00-6D17-4C5A-8746-6754283D950F}">
  <dimension ref="A1:E217"/>
  <sheetViews>
    <sheetView zoomScale="108" zoomScaleNormal="108" workbookViewId="0">
      <selection activeCell="E3" sqref="E3"/>
    </sheetView>
  </sheetViews>
  <sheetFormatPr defaultColWidth="82.453125" defaultRowHeight="14.5" x14ac:dyDescent="0.35"/>
  <cols>
    <col min="1" max="1" width="9.453125" customWidth="1"/>
    <col min="2" max="2" width="46.453125" customWidth="1"/>
    <col min="3" max="3" width="26.90625" customWidth="1"/>
    <col min="4" max="4" width="61.26953125" style="84" customWidth="1"/>
    <col min="5" max="5" width="4.453125" bestFit="1" customWidth="1"/>
  </cols>
  <sheetData>
    <row r="1" spans="1:5" ht="18.5" x14ac:dyDescent="0.45">
      <c r="A1" s="143" t="s">
        <v>143</v>
      </c>
      <c r="B1" s="143"/>
      <c r="C1" s="143"/>
      <c r="D1" s="143"/>
    </row>
    <row r="2" spans="1:5" s="1" customFormat="1" ht="15.5" x14ac:dyDescent="0.35">
      <c r="A2" s="65" t="s">
        <v>144</v>
      </c>
      <c r="B2" s="65" t="s">
        <v>145</v>
      </c>
      <c r="C2" s="65" t="s">
        <v>146</v>
      </c>
      <c r="D2" s="66" t="s">
        <v>147</v>
      </c>
    </row>
    <row r="3" spans="1:5" s="69" customFormat="1" ht="39" x14ac:dyDescent="0.35">
      <c r="A3" s="67" t="s">
        <v>148</v>
      </c>
      <c r="B3" s="68" t="s">
        <v>149</v>
      </c>
      <c r="C3" s="68">
        <v>20</v>
      </c>
      <c r="D3" s="68" t="s">
        <v>150</v>
      </c>
      <c r="E3" s="69">
        <f>15*30/100</f>
        <v>4.5</v>
      </c>
    </row>
    <row r="4" spans="1:5" s="69" customFormat="1" ht="39" x14ac:dyDescent="0.35">
      <c r="A4" s="142" t="s">
        <v>151</v>
      </c>
      <c r="B4" s="68" t="s">
        <v>152</v>
      </c>
      <c r="C4" s="68"/>
      <c r="D4" s="68" t="s">
        <v>153</v>
      </c>
      <c r="E4" s="69">
        <f>15*35/100</f>
        <v>5.25</v>
      </c>
    </row>
    <row r="5" spans="1:5" s="69" customFormat="1" ht="13" x14ac:dyDescent="0.35">
      <c r="A5" s="142"/>
      <c r="B5" s="68" t="s">
        <v>154</v>
      </c>
      <c r="C5" s="68"/>
      <c r="D5" s="68"/>
    </row>
    <row r="6" spans="1:5" s="69" customFormat="1" ht="26" x14ac:dyDescent="0.35">
      <c r="A6" s="142"/>
      <c r="B6" s="68" t="s">
        <v>155</v>
      </c>
      <c r="C6" s="68">
        <v>20</v>
      </c>
      <c r="D6" s="68" t="s">
        <v>156</v>
      </c>
    </row>
    <row r="7" spans="1:5" s="69" customFormat="1" ht="52" x14ac:dyDescent="0.35">
      <c r="A7" s="67" t="s">
        <v>157</v>
      </c>
      <c r="B7" s="68" t="s">
        <v>158</v>
      </c>
      <c r="C7" s="68">
        <v>20</v>
      </c>
      <c r="D7" s="68" t="s">
        <v>150</v>
      </c>
      <c r="E7" s="69">
        <f>15*35/100</f>
        <v>5.25</v>
      </c>
    </row>
    <row r="8" spans="1:5" s="1" customFormat="1" ht="15.5" x14ac:dyDescent="0.35">
      <c r="A8" s="65" t="s">
        <v>159</v>
      </c>
      <c r="B8" s="65" t="s">
        <v>145</v>
      </c>
      <c r="C8" s="70" t="s">
        <v>146</v>
      </c>
      <c r="D8" s="66" t="s">
        <v>147</v>
      </c>
    </row>
    <row r="9" spans="1:5" s="69" customFormat="1" ht="26" x14ac:dyDescent="0.35">
      <c r="A9" s="67" t="s">
        <v>160</v>
      </c>
      <c r="B9" s="71" t="s">
        <v>161</v>
      </c>
      <c r="C9" s="72" t="s">
        <v>162</v>
      </c>
      <c r="D9" s="73"/>
    </row>
    <row r="10" spans="1:5" s="69" customFormat="1" ht="13" x14ac:dyDescent="0.35">
      <c r="A10" s="140" t="s">
        <v>163</v>
      </c>
      <c r="B10" s="71" t="s">
        <v>164</v>
      </c>
      <c r="C10" s="72" t="s">
        <v>162</v>
      </c>
      <c r="D10" s="73"/>
    </row>
    <row r="11" spans="1:5" s="69" customFormat="1" ht="13" x14ac:dyDescent="0.35">
      <c r="A11" s="140"/>
      <c r="B11" s="71" t="s">
        <v>154</v>
      </c>
      <c r="C11" s="72" t="s">
        <v>162</v>
      </c>
      <c r="D11" s="73"/>
    </row>
    <row r="12" spans="1:5" s="69" customFormat="1" ht="13" x14ac:dyDescent="0.35">
      <c r="A12" s="140"/>
      <c r="B12" s="71" t="s">
        <v>165</v>
      </c>
      <c r="C12" s="72" t="s">
        <v>162</v>
      </c>
      <c r="D12" s="73"/>
    </row>
    <row r="13" spans="1:5" s="69" customFormat="1" ht="13" x14ac:dyDescent="0.35">
      <c r="A13" s="140"/>
      <c r="B13" s="71" t="s">
        <v>166</v>
      </c>
      <c r="C13" s="72" t="s">
        <v>162</v>
      </c>
      <c r="D13" s="73"/>
    </row>
    <row r="14" spans="1:5" s="69" customFormat="1" ht="52" x14ac:dyDescent="0.35">
      <c r="A14" s="67" t="s">
        <v>167</v>
      </c>
      <c r="B14" s="71" t="s">
        <v>168</v>
      </c>
      <c r="C14" s="72" t="s">
        <v>162</v>
      </c>
      <c r="D14" s="73"/>
    </row>
    <row r="15" spans="1:5" s="69" customFormat="1" ht="13" x14ac:dyDescent="0.35">
      <c r="A15" s="140" t="s">
        <v>169</v>
      </c>
      <c r="B15" s="71" t="s">
        <v>170</v>
      </c>
      <c r="C15" s="72" t="s">
        <v>162</v>
      </c>
      <c r="D15" s="73"/>
    </row>
    <row r="16" spans="1:5" s="69" customFormat="1" ht="13" x14ac:dyDescent="0.35">
      <c r="A16" s="140"/>
      <c r="B16" s="71" t="s">
        <v>171</v>
      </c>
      <c r="C16" s="72" t="s">
        <v>162</v>
      </c>
      <c r="D16" s="73"/>
    </row>
    <row r="17" spans="1:5" s="69" customFormat="1" ht="13" x14ac:dyDescent="0.35">
      <c r="A17" s="140"/>
      <c r="B17" s="71" t="s">
        <v>0</v>
      </c>
      <c r="C17" s="72" t="s">
        <v>162</v>
      </c>
      <c r="D17" s="73"/>
    </row>
    <row r="18" spans="1:5" s="69" customFormat="1" ht="26" x14ac:dyDescent="0.35">
      <c r="A18" s="74" t="s">
        <v>172</v>
      </c>
      <c r="B18" s="71" t="s">
        <v>173</v>
      </c>
      <c r="C18" s="68" t="s">
        <v>174</v>
      </c>
      <c r="D18" s="71" t="s">
        <v>175</v>
      </c>
    </row>
    <row r="19" spans="1:5" s="69" customFormat="1" ht="52" x14ac:dyDescent="0.35">
      <c r="A19" s="140" t="s">
        <v>176</v>
      </c>
      <c r="B19" s="71" t="s">
        <v>177</v>
      </c>
      <c r="C19" s="68"/>
      <c r="D19" s="73"/>
    </row>
    <row r="20" spans="1:5" s="69" customFormat="1" ht="13" x14ac:dyDescent="0.35">
      <c r="A20" s="140"/>
      <c r="B20" s="71" t="s">
        <v>178</v>
      </c>
      <c r="C20" s="68"/>
      <c r="D20" s="71" t="s">
        <v>179</v>
      </c>
    </row>
    <row r="21" spans="1:5" s="69" customFormat="1" ht="26" x14ac:dyDescent="0.35">
      <c r="A21" s="140"/>
      <c r="B21" s="71" t="s">
        <v>180</v>
      </c>
      <c r="C21" s="68"/>
      <c r="D21" s="72"/>
    </row>
    <row r="22" spans="1:5" s="69" customFormat="1" ht="39" x14ac:dyDescent="0.35">
      <c r="A22" s="140"/>
      <c r="B22" s="71" t="s">
        <v>181</v>
      </c>
      <c r="C22" s="68">
        <v>10</v>
      </c>
      <c r="D22" s="71" t="s">
        <v>182</v>
      </c>
      <c r="E22" s="69">
        <f>3*20/100</f>
        <v>0.6</v>
      </c>
    </row>
    <row r="23" spans="1:5" s="69" customFormat="1" ht="39" x14ac:dyDescent="0.35">
      <c r="A23" s="140"/>
      <c r="B23" s="71" t="s">
        <v>183</v>
      </c>
      <c r="C23" s="68">
        <v>10</v>
      </c>
      <c r="D23" s="71" t="s">
        <v>182</v>
      </c>
      <c r="E23" s="69">
        <f>3*10/100</f>
        <v>0.3</v>
      </c>
    </row>
    <row r="24" spans="1:5" s="69" customFormat="1" ht="61.5" customHeight="1" x14ac:dyDescent="0.35">
      <c r="A24" s="140"/>
      <c r="B24" s="71" t="s">
        <v>184</v>
      </c>
      <c r="C24" s="68">
        <v>10</v>
      </c>
      <c r="D24" s="71" t="s">
        <v>185</v>
      </c>
      <c r="E24" s="69">
        <f>3*20/100</f>
        <v>0.6</v>
      </c>
    </row>
    <row r="25" spans="1:5" s="69" customFormat="1" ht="63.75" customHeight="1" x14ac:dyDescent="0.35">
      <c r="A25" s="140"/>
      <c r="B25" s="71" t="s">
        <v>186</v>
      </c>
      <c r="C25" s="68">
        <v>10</v>
      </c>
      <c r="D25" s="71" t="s">
        <v>185</v>
      </c>
      <c r="E25" s="69">
        <f>3*20/100</f>
        <v>0.6</v>
      </c>
    </row>
    <row r="26" spans="1:5" s="69" customFormat="1" ht="66" customHeight="1" x14ac:dyDescent="0.35">
      <c r="A26" s="140"/>
      <c r="B26" s="71" t="s">
        <v>187</v>
      </c>
      <c r="C26" s="68">
        <v>10</v>
      </c>
      <c r="D26" s="71" t="s">
        <v>185</v>
      </c>
      <c r="E26" s="69">
        <f>3*30/100</f>
        <v>0.9</v>
      </c>
    </row>
    <row r="27" spans="1:5" s="1" customFormat="1" ht="15.5" x14ac:dyDescent="0.35">
      <c r="A27" s="65" t="s">
        <v>188</v>
      </c>
      <c r="B27" s="65" t="s">
        <v>145</v>
      </c>
      <c r="C27" s="70" t="s">
        <v>146</v>
      </c>
      <c r="D27" s="66" t="s">
        <v>147</v>
      </c>
    </row>
    <row r="28" spans="1:5" s="75" customFormat="1" ht="91" x14ac:dyDescent="0.3">
      <c r="A28" s="67" t="s">
        <v>189</v>
      </c>
      <c r="B28" s="71" t="s">
        <v>190</v>
      </c>
      <c r="C28" s="68">
        <v>20</v>
      </c>
      <c r="D28" s="71" t="s">
        <v>191</v>
      </c>
      <c r="E28" s="75">
        <f>20*30/100</f>
        <v>6</v>
      </c>
    </row>
    <row r="29" spans="1:5" s="75" customFormat="1" ht="104" x14ac:dyDescent="0.3">
      <c r="A29" s="67" t="s">
        <v>192</v>
      </c>
      <c r="B29" s="71" t="s">
        <v>193</v>
      </c>
      <c r="C29" s="71" t="s">
        <v>194</v>
      </c>
      <c r="D29" s="71" t="s">
        <v>191</v>
      </c>
      <c r="E29" s="75">
        <f>20*10/100</f>
        <v>2</v>
      </c>
    </row>
    <row r="30" spans="1:5" s="75" customFormat="1" ht="91" x14ac:dyDescent="0.3">
      <c r="A30" s="67" t="s">
        <v>195</v>
      </c>
      <c r="B30" s="71" t="s">
        <v>196</v>
      </c>
      <c r="C30" s="76">
        <v>20</v>
      </c>
      <c r="D30" s="71" t="s">
        <v>191</v>
      </c>
    </row>
    <row r="31" spans="1:5" s="75" customFormat="1" ht="104" x14ac:dyDescent="0.3">
      <c r="A31" s="67" t="s">
        <v>197</v>
      </c>
      <c r="B31" s="71" t="s">
        <v>198</v>
      </c>
      <c r="C31" s="76">
        <v>20</v>
      </c>
      <c r="D31" s="71" t="s">
        <v>191</v>
      </c>
      <c r="E31" s="75">
        <f>20*10/100</f>
        <v>2</v>
      </c>
    </row>
    <row r="32" spans="1:5" s="75" customFormat="1" ht="104" x14ac:dyDescent="0.3">
      <c r="A32" s="67" t="s">
        <v>199</v>
      </c>
      <c r="B32" s="71" t="s">
        <v>200</v>
      </c>
      <c r="C32" s="71" t="s">
        <v>194</v>
      </c>
      <c r="D32" s="71" t="s">
        <v>191</v>
      </c>
      <c r="E32" s="75">
        <f>20*10/100</f>
        <v>2</v>
      </c>
    </row>
    <row r="33" spans="1:5" s="75" customFormat="1" ht="91" x14ac:dyDescent="0.3">
      <c r="A33" s="67" t="s">
        <v>201</v>
      </c>
      <c r="B33" s="71" t="s">
        <v>202</v>
      </c>
      <c r="C33" s="71" t="s">
        <v>194</v>
      </c>
      <c r="D33" s="71" t="s">
        <v>191</v>
      </c>
      <c r="E33" s="75">
        <f t="shared" ref="E33:E34" si="0">20*10/100</f>
        <v>2</v>
      </c>
    </row>
    <row r="34" spans="1:5" s="75" customFormat="1" ht="104" x14ac:dyDescent="0.3">
      <c r="A34" s="67" t="s">
        <v>203</v>
      </c>
      <c r="B34" s="71" t="s">
        <v>204</v>
      </c>
      <c r="C34" s="76">
        <v>20</v>
      </c>
      <c r="D34" s="71" t="s">
        <v>191</v>
      </c>
      <c r="E34" s="75">
        <f t="shared" si="0"/>
        <v>2</v>
      </c>
    </row>
    <row r="35" spans="1:5" s="69" customFormat="1" ht="39" x14ac:dyDescent="0.35">
      <c r="A35" s="74" t="s">
        <v>205</v>
      </c>
      <c r="B35" s="68" t="s">
        <v>206</v>
      </c>
      <c r="C35" s="68">
        <v>2</v>
      </c>
      <c r="D35" s="72" t="s">
        <v>207</v>
      </c>
      <c r="E35" s="69">
        <f>2*5/100</f>
        <v>0.1</v>
      </c>
    </row>
    <row r="36" spans="1:5" s="69" customFormat="1" ht="13" x14ac:dyDescent="0.35">
      <c r="A36" s="74" t="s">
        <v>208</v>
      </c>
      <c r="B36" s="68" t="s">
        <v>209</v>
      </c>
      <c r="C36" s="68">
        <v>2</v>
      </c>
      <c r="D36" s="72" t="s">
        <v>207</v>
      </c>
      <c r="E36" s="69">
        <f>2*5/100</f>
        <v>0.1</v>
      </c>
    </row>
    <row r="37" spans="1:5" s="1" customFormat="1" ht="15.5" x14ac:dyDescent="0.35">
      <c r="A37" s="65" t="s">
        <v>210</v>
      </c>
      <c r="B37" s="65" t="s">
        <v>145</v>
      </c>
      <c r="C37" s="70" t="s">
        <v>146</v>
      </c>
      <c r="D37" s="66" t="s">
        <v>147</v>
      </c>
    </row>
    <row r="38" spans="1:5" s="75" customFormat="1" ht="26" x14ac:dyDescent="0.3">
      <c r="A38" s="67" t="s">
        <v>211</v>
      </c>
      <c r="B38" s="71" t="s">
        <v>212</v>
      </c>
      <c r="C38" s="77"/>
      <c r="D38" s="73"/>
    </row>
    <row r="39" spans="1:5" s="75" customFormat="1" ht="26" x14ac:dyDescent="0.3">
      <c r="A39" s="140" t="s">
        <v>213</v>
      </c>
      <c r="B39" s="71" t="s">
        <v>214</v>
      </c>
      <c r="C39" s="76">
        <v>20</v>
      </c>
      <c r="D39" s="71" t="s">
        <v>215</v>
      </c>
      <c r="E39" s="75">
        <f>20*25/100</f>
        <v>5</v>
      </c>
    </row>
    <row r="40" spans="1:5" s="75" customFormat="1" ht="13" x14ac:dyDescent="0.3">
      <c r="A40" s="140"/>
      <c r="B40" s="71" t="s">
        <v>216</v>
      </c>
      <c r="C40" s="76">
        <v>15</v>
      </c>
      <c r="D40" s="71" t="s">
        <v>217</v>
      </c>
      <c r="E40" s="75">
        <f>15*10/100</f>
        <v>1.5</v>
      </c>
    </row>
    <row r="41" spans="1:5" s="75" customFormat="1" ht="13" x14ac:dyDescent="0.3">
      <c r="A41" s="140"/>
      <c r="B41" s="71" t="s">
        <v>218</v>
      </c>
      <c r="C41" s="76">
        <v>10</v>
      </c>
      <c r="D41" s="71" t="s">
        <v>219</v>
      </c>
      <c r="E41" s="75">
        <f>10*25/100</f>
        <v>2.5</v>
      </c>
    </row>
    <row r="42" spans="1:5" s="75" customFormat="1" ht="26" x14ac:dyDescent="0.3">
      <c r="A42" s="67" t="s">
        <v>220</v>
      </c>
      <c r="B42" s="71" t="s">
        <v>221</v>
      </c>
      <c r="C42" s="76">
        <v>5</v>
      </c>
      <c r="D42" s="71" t="s">
        <v>222</v>
      </c>
      <c r="E42" s="75">
        <f>5*40/100</f>
        <v>2</v>
      </c>
    </row>
    <row r="43" spans="1:5" s="75" customFormat="1" ht="13" x14ac:dyDescent="0.3">
      <c r="A43" s="140" t="s">
        <v>223</v>
      </c>
      <c r="B43" s="71" t="s">
        <v>224</v>
      </c>
      <c r="C43" s="71"/>
      <c r="D43" s="73"/>
    </row>
    <row r="44" spans="1:5" s="75" customFormat="1" ht="13" x14ac:dyDescent="0.3">
      <c r="A44" s="140"/>
      <c r="B44" s="71" t="s">
        <v>225</v>
      </c>
      <c r="C44" s="71"/>
      <c r="D44" s="73"/>
    </row>
    <row r="45" spans="1:5" s="75" customFormat="1" ht="13" x14ac:dyDescent="0.3">
      <c r="A45" s="140"/>
      <c r="B45" s="71" t="s">
        <v>226</v>
      </c>
      <c r="C45" s="71"/>
      <c r="D45" s="73"/>
    </row>
    <row r="46" spans="1:5" s="75" customFormat="1" ht="13" x14ac:dyDescent="0.3">
      <c r="A46" s="140"/>
      <c r="B46" s="71" t="s">
        <v>227</v>
      </c>
      <c r="C46" s="71"/>
      <c r="D46" s="73"/>
    </row>
    <row r="47" spans="1:5" s="75" customFormat="1" ht="13" x14ac:dyDescent="0.3">
      <c r="A47" s="140"/>
      <c r="B47" s="71" t="s">
        <v>228</v>
      </c>
      <c r="C47" s="71"/>
      <c r="D47" s="73"/>
    </row>
    <row r="48" spans="1:5" s="75" customFormat="1" ht="13" x14ac:dyDescent="0.3">
      <c r="A48" s="140"/>
      <c r="B48" s="71" t="s">
        <v>229</v>
      </c>
      <c r="C48" s="71"/>
      <c r="D48" s="73"/>
    </row>
    <row r="49" spans="1:4" s="75" customFormat="1" ht="13" x14ac:dyDescent="0.3">
      <c r="A49" s="140"/>
      <c r="B49" s="71" t="s">
        <v>230</v>
      </c>
      <c r="C49" s="71"/>
      <c r="D49" s="73"/>
    </row>
    <row r="50" spans="1:4" s="75" customFormat="1" ht="13" x14ac:dyDescent="0.3">
      <c r="A50" s="140"/>
      <c r="B50" s="71" t="s">
        <v>231</v>
      </c>
      <c r="C50" s="71"/>
      <c r="D50" s="73"/>
    </row>
    <row r="51" spans="1:4" s="75" customFormat="1" ht="13" x14ac:dyDescent="0.3">
      <c r="A51" s="140"/>
      <c r="B51" s="71" t="s">
        <v>232</v>
      </c>
      <c r="C51" s="71"/>
      <c r="D51" s="72" t="s">
        <v>233</v>
      </c>
    </row>
    <row r="52" spans="1:4" s="75" customFormat="1" ht="13" x14ac:dyDescent="0.3">
      <c r="A52" s="140"/>
      <c r="B52" s="78" t="s">
        <v>234</v>
      </c>
      <c r="C52" s="79"/>
      <c r="D52" s="80" t="s">
        <v>235</v>
      </c>
    </row>
    <row r="53" spans="1:4" s="1" customFormat="1" ht="15.5" x14ac:dyDescent="0.35">
      <c r="A53" s="65" t="s">
        <v>236</v>
      </c>
      <c r="B53" s="65" t="s">
        <v>145</v>
      </c>
      <c r="C53" s="70" t="s">
        <v>146</v>
      </c>
      <c r="D53" s="66" t="s">
        <v>147</v>
      </c>
    </row>
    <row r="54" spans="1:4" s="69" customFormat="1" ht="52" x14ac:dyDescent="0.35">
      <c r="A54" s="140" t="s">
        <v>237</v>
      </c>
      <c r="B54" s="71" t="s">
        <v>238</v>
      </c>
      <c r="C54" s="71" t="s">
        <v>239</v>
      </c>
      <c r="D54" s="71" t="s">
        <v>240</v>
      </c>
    </row>
    <row r="55" spans="1:4" s="69" customFormat="1" ht="13" x14ac:dyDescent="0.35">
      <c r="A55" s="140"/>
      <c r="B55" s="68" t="s">
        <v>1</v>
      </c>
      <c r="C55" s="68"/>
      <c r="D55" s="71" t="s">
        <v>241</v>
      </c>
    </row>
    <row r="56" spans="1:4" s="69" customFormat="1" ht="13" x14ac:dyDescent="0.35">
      <c r="A56" s="140"/>
      <c r="B56" s="68" t="s">
        <v>242</v>
      </c>
      <c r="C56" s="68"/>
      <c r="D56" s="73"/>
    </row>
    <row r="57" spans="1:4" s="69" customFormat="1" ht="13" x14ac:dyDescent="0.35">
      <c r="A57" s="140"/>
      <c r="B57" s="68" t="s">
        <v>243</v>
      </c>
      <c r="C57" s="68"/>
      <c r="D57" s="73"/>
    </row>
    <row r="58" spans="1:4" s="69" customFormat="1" ht="13" x14ac:dyDescent="0.35">
      <c r="A58" s="140"/>
      <c r="B58" s="68" t="s">
        <v>244</v>
      </c>
      <c r="C58" s="68"/>
      <c r="D58" s="73"/>
    </row>
    <row r="59" spans="1:4" s="69" customFormat="1" ht="13" x14ac:dyDescent="0.35">
      <c r="A59" s="140"/>
      <c r="B59" s="68" t="s">
        <v>245</v>
      </c>
      <c r="C59" s="68"/>
      <c r="D59" s="73"/>
    </row>
    <row r="60" spans="1:4" s="69" customFormat="1" ht="13" x14ac:dyDescent="0.35">
      <c r="A60" s="140"/>
      <c r="B60" s="68" t="s">
        <v>246</v>
      </c>
      <c r="C60" s="68"/>
      <c r="D60" s="73"/>
    </row>
    <row r="61" spans="1:4" s="69" customFormat="1" ht="13" x14ac:dyDescent="0.35">
      <c r="A61" s="140"/>
      <c r="B61" s="68" t="s">
        <v>247</v>
      </c>
      <c r="C61" s="68"/>
      <c r="D61" s="73"/>
    </row>
    <row r="62" spans="1:4" s="69" customFormat="1" ht="13" x14ac:dyDescent="0.35">
      <c r="A62" s="140"/>
      <c r="B62" s="68" t="s">
        <v>248</v>
      </c>
      <c r="C62" s="68"/>
      <c r="D62" s="73"/>
    </row>
    <row r="63" spans="1:4" s="69" customFormat="1" ht="26" x14ac:dyDescent="0.35">
      <c r="A63" s="140"/>
      <c r="B63" s="68" t="s">
        <v>249</v>
      </c>
      <c r="C63" s="68"/>
      <c r="D63" s="73"/>
    </row>
    <row r="64" spans="1:4" s="1" customFormat="1" ht="15.5" x14ac:dyDescent="0.35">
      <c r="A64" s="65" t="s">
        <v>250</v>
      </c>
      <c r="B64" s="65" t="s">
        <v>145</v>
      </c>
      <c r="C64" s="70" t="s">
        <v>146</v>
      </c>
      <c r="D64" s="66" t="s">
        <v>147</v>
      </c>
    </row>
    <row r="65" spans="1:4" s="69" customFormat="1" ht="13" x14ac:dyDescent="0.35">
      <c r="A65" s="140" t="s">
        <v>251</v>
      </c>
      <c r="B65" s="71" t="s">
        <v>252</v>
      </c>
      <c r="C65" s="68">
        <v>12</v>
      </c>
      <c r="D65" s="141" t="s">
        <v>253</v>
      </c>
    </row>
    <row r="66" spans="1:4" s="69" customFormat="1" ht="13" x14ac:dyDescent="0.35">
      <c r="A66" s="140"/>
      <c r="B66" s="71" t="s">
        <v>254</v>
      </c>
      <c r="C66" s="68"/>
      <c r="D66" s="141"/>
    </row>
    <row r="67" spans="1:4" s="69" customFormat="1" ht="13" x14ac:dyDescent="0.35">
      <c r="A67" s="140"/>
      <c r="B67" s="71" t="s">
        <v>255</v>
      </c>
      <c r="C67" s="68"/>
      <c r="D67" s="141"/>
    </row>
    <row r="68" spans="1:4" s="69" customFormat="1" ht="13" x14ac:dyDescent="0.35">
      <c r="A68" s="140"/>
      <c r="B68" s="71" t="s">
        <v>256</v>
      </c>
      <c r="C68" s="68"/>
      <c r="D68" s="141"/>
    </row>
    <row r="69" spans="1:4" s="69" customFormat="1" ht="39" x14ac:dyDescent="0.35">
      <c r="A69" s="140" t="s">
        <v>257</v>
      </c>
      <c r="B69" s="71" t="s">
        <v>258</v>
      </c>
      <c r="C69" s="141" t="s">
        <v>162</v>
      </c>
      <c r="D69" s="73"/>
    </row>
    <row r="70" spans="1:4" s="69" customFormat="1" ht="13" x14ac:dyDescent="0.35">
      <c r="A70" s="140"/>
      <c r="B70" s="71" t="s">
        <v>259</v>
      </c>
      <c r="C70" s="141"/>
      <c r="D70" s="73"/>
    </row>
    <row r="71" spans="1:4" s="69" customFormat="1" ht="13" x14ac:dyDescent="0.35">
      <c r="A71" s="140"/>
      <c r="B71" s="71" t="s">
        <v>260</v>
      </c>
      <c r="C71" s="141"/>
      <c r="D71" s="73"/>
    </row>
    <row r="72" spans="1:4" s="69" customFormat="1" ht="13" x14ac:dyDescent="0.35">
      <c r="A72" s="140"/>
      <c r="B72" s="71" t="s">
        <v>261</v>
      </c>
      <c r="C72" s="141"/>
      <c r="D72" s="73"/>
    </row>
    <row r="73" spans="1:4" s="69" customFormat="1" ht="13" x14ac:dyDescent="0.35">
      <c r="A73" s="140"/>
      <c r="B73" s="71" t="s">
        <v>262</v>
      </c>
      <c r="C73" s="141"/>
      <c r="D73" s="73"/>
    </row>
    <row r="74" spans="1:4" s="69" customFormat="1" ht="13" x14ac:dyDescent="0.35">
      <c r="A74" s="140"/>
      <c r="B74" s="71" t="s">
        <v>263</v>
      </c>
      <c r="C74" s="141"/>
      <c r="D74" s="73"/>
    </row>
    <row r="75" spans="1:4" s="69" customFormat="1" ht="13" x14ac:dyDescent="0.35">
      <c r="A75" s="140"/>
      <c r="B75" s="71" t="s">
        <v>264</v>
      </c>
      <c r="C75" s="141"/>
      <c r="D75" s="73"/>
    </row>
    <row r="76" spans="1:4" s="69" customFormat="1" ht="39" x14ac:dyDescent="0.35">
      <c r="A76" s="67" t="s">
        <v>265</v>
      </c>
      <c r="B76" s="71" t="s">
        <v>266</v>
      </c>
      <c r="C76" s="68">
        <v>10</v>
      </c>
      <c r="D76" s="71" t="s">
        <v>267</v>
      </c>
    </row>
    <row r="77" spans="1:4" s="69" customFormat="1" ht="13" x14ac:dyDescent="0.35">
      <c r="A77" s="142">
        <v>6.7</v>
      </c>
      <c r="B77" s="71" t="s">
        <v>268</v>
      </c>
      <c r="C77" s="68"/>
      <c r="D77" s="73"/>
    </row>
    <row r="78" spans="1:4" s="69" customFormat="1" ht="43.5" customHeight="1" x14ac:dyDescent="0.35">
      <c r="A78" s="142"/>
      <c r="B78" s="71" t="s">
        <v>269</v>
      </c>
      <c r="C78" s="68">
        <v>10</v>
      </c>
      <c r="D78" s="71" t="s">
        <v>270</v>
      </c>
    </row>
    <row r="79" spans="1:4" s="69" customFormat="1" ht="39" x14ac:dyDescent="0.35">
      <c r="A79" s="140" t="s">
        <v>271</v>
      </c>
      <c r="B79" s="71" t="s">
        <v>272</v>
      </c>
      <c r="C79" s="68">
        <v>24</v>
      </c>
      <c r="D79" s="71" t="s">
        <v>273</v>
      </c>
    </row>
    <row r="80" spans="1:4" s="69" customFormat="1" ht="13" x14ac:dyDescent="0.35">
      <c r="A80" s="140"/>
      <c r="B80" s="71" t="s">
        <v>274</v>
      </c>
      <c r="C80" s="68"/>
      <c r="D80" s="73"/>
    </row>
    <row r="81" spans="1:4" s="69" customFormat="1" ht="13" x14ac:dyDescent="0.35">
      <c r="A81" s="140"/>
      <c r="B81" s="71" t="s">
        <v>275</v>
      </c>
      <c r="C81" s="68"/>
      <c r="D81" s="73"/>
    </row>
    <row r="82" spans="1:4" s="69" customFormat="1" ht="13" x14ac:dyDescent="0.35">
      <c r="A82" s="140"/>
      <c r="B82" s="71" t="s">
        <v>276</v>
      </c>
      <c r="C82" s="68"/>
      <c r="D82" s="73"/>
    </row>
    <row r="83" spans="1:4" s="69" customFormat="1" ht="13" x14ac:dyDescent="0.35">
      <c r="A83" s="140"/>
      <c r="B83" s="71" t="s">
        <v>277</v>
      </c>
      <c r="C83" s="68"/>
      <c r="D83" s="73"/>
    </row>
    <row r="84" spans="1:4" s="69" customFormat="1" ht="13" x14ac:dyDescent="0.35">
      <c r="A84" s="140"/>
      <c r="B84" s="71" t="s">
        <v>278</v>
      </c>
      <c r="C84" s="68"/>
      <c r="D84" s="73"/>
    </row>
    <row r="85" spans="1:4" s="69" customFormat="1" ht="13" x14ac:dyDescent="0.35">
      <c r="A85" s="140"/>
      <c r="B85" s="71" t="s">
        <v>279</v>
      </c>
      <c r="C85" s="68"/>
      <c r="D85" s="73"/>
    </row>
    <row r="86" spans="1:4" s="69" customFormat="1" ht="13" x14ac:dyDescent="0.35">
      <c r="A86" s="140"/>
      <c r="B86" s="71" t="s">
        <v>280</v>
      </c>
      <c r="C86" s="68"/>
      <c r="D86" s="73"/>
    </row>
    <row r="87" spans="1:4" s="69" customFormat="1" ht="13" x14ac:dyDescent="0.35">
      <c r="A87" s="140"/>
      <c r="B87" s="71" t="s">
        <v>281</v>
      </c>
      <c r="C87" s="68"/>
      <c r="D87" s="73"/>
    </row>
    <row r="88" spans="1:4" s="69" customFormat="1" ht="13" x14ac:dyDescent="0.35">
      <c r="A88" s="140"/>
      <c r="B88" s="71" t="s">
        <v>282</v>
      </c>
      <c r="C88" s="68"/>
      <c r="D88" s="73"/>
    </row>
    <row r="89" spans="1:4" s="69" customFormat="1" ht="13" x14ac:dyDescent="0.35">
      <c r="A89" s="140"/>
      <c r="B89" s="71" t="s">
        <v>283</v>
      </c>
      <c r="C89" s="68"/>
      <c r="D89" s="73"/>
    </row>
    <row r="90" spans="1:4" s="69" customFormat="1" ht="13" x14ac:dyDescent="0.35">
      <c r="A90" s="140"/>
      <c r="B90" s="71" t="s">
        <v>284</v>
      </c>
      <c r="C90" s="68"/>
      <c r="D90" s="73"/>
    </row>
    <row r="91" spans="1:4" s="69" customFormat="1" ht="26" x14ac:dyDescent="0.35">
      <c r="A91" s="67" t="s">
        <v>285</v>
      </c>
      <c r="B91" s="71" t="s">
        <v>286</v>
      </c>
      <c r="C91" s="68">
        <v>5</v>
      </c>
      <c r="D91" s="72" t="s">
        <v>287</v>
      </c>
    </row>
    <row r="92" spans="1:4" s="69" customFormat="1" ht="39" x14ac:dyDescent="0.35">
      <c r="A92" s="81" t="s">
        <v>288</v>
      </c>
      <c r="B92" s="71" t="s">
        <v>289</v>
      </c>
      <c r="C92" s="68">
        <v>9</v>
      </c>
      <c r="D92" s="71" t="s">
        <v>290</v>
      </c>
    </row>
    <row r="93" spans="1:4" s="69" customFormat="1" ht="13" x14ac:dyDescent="0.35">
      <c r="A93" s="81"/>
      <c r="B93" s="71" t="s">
        <v>291</v>
      </c>
      <c r="C93" s="68"/>
      <c r="D93" s="73"/>
    </row>
    <row r="94" spans="1:4" s="69" customFormat="1" ht="26" x14ac:dyDescent="0.35">
      <c r="A94" s="82" t="s">
        <v>292</v>
      </c>
      <c r="B94" s="71" t="s">
        <v>293</v>
      </c>
      <c r="C94" s="68">
        <v>5</v>
      </c>
      <c r="D94" s="72" t="s">
        <v>287</v>
      </c>
    </row>
    <row r="95" spans="1:4" s="69" customFormat="1" ht="26" x14ac:dyDescent="0.35">
      <c r="A95" s="67" t="s">
        <v>294</v>
      </c>
      <c r="B95" s="71" t="s">
        <v>295</v>
      </c>
      <c r="C95" s="68">
        <v>5</v>
      </c>
      <c r="D95" s="72" t="s">
        <v>287</v>
      </c>
    </row>
    <row r="96" spans="1:4" s="69" customFormat="1" ht="26" x14ac:dyDescent="0.35">
      <c r="A96" s="67" t="s">
        <v>296</v>
      </c>
      <c r="B96" s="71" t="s">
        <v>297</v>
      </c>
      <c r="C96" s="68">
        <v>5</v>
      </c>
      <c r="D96" s="72" t="s">
        <v>287</v>
      </c>
    </row>
    <row r="97" spans="1:4" s="69" customFormat="1" ht="26" x14ac:dyDescent="0.35">
      <c r="A97" s="67" t="s">
        <v>298</v>
      </c>
      <c r="B97" s="71" t="s">
        <v>299</v>
      </c>
      <c r="C97" s="68">
        <v>5</v>
      </c>
      <c r="D97" s="72" t="s">
        <v>287</v>
      </c>
    </row>
    <row r="98" spans="1:4" s="69" customFormat="1" ht="13" x14ac:dyDescent="0.35">
      <c r="A98" s="74" t="s">
        <v>300</v>
      </c>
      <c r="B98" s="71" t="s">
        <v>301</v>
      </c>
      <c r="C98" s="68">
        <v>5</v>
      </c>
      <c r="D98" s="72" t="s">
        <v>287</v>
      </c>
    </row>
    <row r="99" spans="1:4" s="69" customFormat="1" ht="13" x14ac:dyDescent="0.35">
      <c r="A99" s="67" t="s">
        <v>302</v>
      </c>
      <c r="B99" s="68" t="s">
        <v>303</v>
      </c>
      <c r="C99" s="68">
        <v>5</v>
      </c>
      <c r="D99" s="72" t="s">
        <v>287</v>
      </c>
    </row>
    <row r="100" spans="1:4" s="69" customFormat="1" ht="76" x14ac:dyDescent="0.35">
      <c r="A100" s="74" t="s">
        <v>304</v>
      </c>
      <c r="B100" s="68" t="s">
        <v>305</v>
      </c>
      <c r="C100" s="68">
        <v>5</v>
      </c>
      <c r="D100" s="72" t="s">
        <v>287</v>
      </c>
    </row>
    <row r="101" spans="1:4" s="1" customFormat="1" ht="15.5" x14ac:dyDescent="0.35">
      <c r="A101" s="65" t="s">
        <v>306</v>
      </c>
      <c r="B101" s="65" t="s">
        <v>145</v>
      </c>
      <c r="C101" s="70" t="s">
        <v>146</v>
      </c>
      <c r="D101" s="66" t="s">
        <v>147</v>
      </c>
    </row>
    <row r="102" spans="1:4" s="69" customFormat="1" ht="39" x14ac:dyDescent="0.35">
      <c r="A102" s="140" t="s">
        <v>307</v>
      </c>
      <c r="B102" s="71" t="s">
        <v>308</v>
      </c>
      <c r="C102" s="68">
        <v>10</v>
      </c>
      <c r="D102" s="72" t="s">
        <v>309</v>
      </c>
    </row>
    <row r="103" spans="1:4" s="69" customFormat="1" ht="26" x14ac:dyDescent="0.35">
      <c r="A103" s="140"/>
      <c r="B103" s="71" t="s">
        <v>310</v>
      </c>
      <c r="C103" s="68"/>
      <c r="D103" s="73"/>
    </row>
    <row r="104" spans="1:4" s="69" customFormat="1" ht="26" x14ac:dyDescent="0.35">
      <c r="A104" s="140"/>
      <c r="B104" s="71" t="s">
        <v>311</v>
      </c>
      <c r="C104" s="68"/>
      <c r="D104" s="73"/>
    </row>
    <row r="105" spans="1:4" s="69" customFormat="1" ht="26" x14ac:dyDescent="0.35">
      <c r="A105" s="140"/>
      <c r="B105" s="71" t="s">
        <v>312</v>
      </c>
      <c r="C105" s="68"/>
      <c r="D105" s="73"/>
    </row>
    <row r="106" spans="1:4" s="69" customFormat="1" ht="26" x14ac:dyDescent="0.35">
      <c r="A106" s="140"/>
      <c r="B106" s="71" t="s">
        <v>313</v>
      </c>
      <c r="C106" s="68"/>
      <c r="D106" s="73"/>
    </row>
    <row r="107" spans="1:4" s="69" customFormat="1" ht="13" x14ac:dyDescent="0.35">
      <c r="A107" s="140"/>
      <c r="B107" s="71" t="s">
        <v>314</v>
      </c>
      <c r="C107" s="68"/>
      <c r="D107" s="73"/>
    </row>
    <row r="108" spans="1:4" s="69" customFormat="1" ht="26" x14ac:dyDescent="0.35">
      <c r="A108" s="140"/>
      <c r="B108" s="71" t="s">
        <v>315</v>
      </c>
      <c r="C108" s="68"/>
      <c r="D108" s="73"/>
    </row>
    <row r="109" spans="1:4" s="69" customFormat="1" ht="26" x14ac:dyDescent="0.35">
      <c r="A109" s="140"/>
      <c r="B109" s="71" t="s">
        <v>316</v>
      </c>
      <c r="C109" s="68"/>
      <c r="D109" s="73"/>
    </row>
    <row r="110" spans="1:4" s="69" customFormat="1" ht="26" x14ac:dyDescent="0.35">
      <c r="A110" s="140"/>
      <c r="B110" s="71" t="s">
        <v>317</v>
      </c>
      <c r="C110" s="68"/>
      <c r="D110" s="73"/>
    </row>
    <row r="111" spans="1:4" s="69" customFormat="1" ht="26" x14ac:dyDescent="0.35">
      <c r="A111" s="140"/>
      <c r="B111" s="71" t="s">
        <v>318</v>
      </c>
      <c r="C111" s="68"/>
      <c r="D111" s="73"/>
    </row>
    <row r="112" spans="1:4" s="69" customFormat="1" ht="26" x14ac:dyDescent="0.35">
      <c r="A112" s="140"/>
      <c r="B112" s="71" t="s">
        <v>319</v>
      </c>
      <c r="C112" s="68"/>
      <c r="D112" s="73"/>
    </row>
    <row r="113" spans="1:4" s="69" customFormat="1" ht="13" x14ac:dyDescent="0.35">
      <c r="A113" s="140"/>
      <c r="B113" s="71" t="s">
        <v>320</v>
      </c>
      <c r="C113" s="68"/>
      <c r="D113" s="73"/>
    </row>
    <row r="114" spans="1:4" s="69" customFormat="1" ht="13" x14ac:dyDescent="0.35">
      <c r="A114" s="140"/>
      <c r="B114" s="71" t="s">
        <v>321</v>
      </c>
      <c r="C114" s="68"/>
      <c r="D114" s="73"/>
    </row>
    <row r="115" spans="1:4" s="69" customFormat="1" ht="13" x14ac:dyDescent="0.35">
      <c r="A115" s="140"/>
      <c r="B115" s="71" t="s">
        <v>322</v>
      </c>
      <c r="C115" s="68"/>
      <c r="D115" s="73"/>
    </row>
    <row r="116" spans="1:4" s="69" customFormat="1" ht="13" x14ac:dyDescent="0.35">
      <c r="A116" s="140"/>
      <c r="B116" s="71" t="s">
        <v>323</v>
      </c>
      <c r="C116" s="68"/>
      <c r="D116" s="73"/>
    </row>
    <row r="117" spans="1:4" s="69" customFormat="1" ht="13" x14ac:dyDescent="0.35">
      <c r="A117" s="140"/>
      <c r="B117" s="71" t="s">
        <v>324</v>
      </c>
      <c r="C117" s="68"/>
      <c r="D117" s="73"/>
    </row>
    <row r="118" spans="1:4" s="69" customFormat="1" ht="13" x14ac:dyDescent="0.35">
      <c r="A118" s="140"/>
      <c r="B118" s="71" t="s">
        <v>325</v>
      </c>
      <c r="C118" s="68"/>
      <c r="D118" s="73"/>
    </row>
    <row r="119" spans="1:4" s="69" customFormat="1" ht="13" x14ac:dyDescent="0.35">
      <c r="A119" s="140"/>
      <c r="B119" s="71" t="s">
        <v>326</v>
      </c>
      <c r="C119" s="68"/>
      <c r="D119" s="73"/>
    </row>
    <row r="120" spans="1:4" s="69" customFormat="1" ht="13" x14ac:dyDescent="0.35">
      <c r="A120" s="140"/>
      <c r="B120" s="71" t="s">
        <v>327</v>
      </c>
      <c r="C120" s="68"/>
      <c r="D120" s="73"/>
    </row>
    <row r="121" spans="1:4" s="69" customFormat="1" ht="13" x14ac:dyDescent="0.35">
      <c r="A121" s="140"/>
      <c r="B121" s="71" t="s">
        <v>328</v>
      </c>
      <c r="C121" s="68"/>
      <c r="D121" s="73"/>
    </row>
    <row r="122" spans="1:4" s="69" customFormat="1" ht="13" x14ac:dyDescent="0.35">
      <c r="A122" s="140"/>
      <c r="B122" s="71" t="s">
        <v>329</v>
      </c>
      <c r="C122" s="68"/>
      <c r="D122" s="73"/>
    </row>
    <row r="123" spans="1:4" s="69" customFormat="1" ht="13" x14ac:dyDescent="0.35">
      <c r="A123" s="140"/>
      <c r="B123" s="71" t="s">
        <v>330</v>
      </c>
      <c r="C123" s="68"/>
      <c r="D123" s="73"/>
    </row>
    <row r="124" spans="1:4" s="69" customFormat="1" ht="13" x14ac:dyDescent="0.35">
      <c r="A124" s="140"/>
      <c r="B124" s="71" t="s">
        <v>331</v>
      </c>
      <c r="C124" s="68"/>
      <c r="D124" s="73"/>
    </row>
    <row r="125" spans="1:4" s="69" customFormat="1" ht="13" x14ac:dyDescent="0.35">
      <c r="A125" s="140"/>
      <c r="B125" s="71" t="s">
        <v>332</v>
      </c>
      <c r="C125" s="68"/>
      <c r="D125" s="73"/>
    </row>
    <row r="126" spans="1:4" s="69" customFormat="1" ht="13" x14ac:dyDescent="0.35">
      <c r="A126" s="140"/>
      <c r="B126" s="71" t="s">
        <v>333</v>
      </c>
      <c r="C126" s="68"/>
      <c r="D126" s="73"/>
    </row>
    <row r="127" spans="1:4" s="69" customFormat="1" ht="13" x14ac:dyDescent="0.35">
      <c r="A127" s="140"/>
      <c r="B127" s="71" t="s">
        <v>334</v>
      </c>
      <c r="C127" s="68"/>
      <c r="D127" s="73"/>
    </row>
    <row r="128" spans="1:4" s="69" customFormat="1" ht="13" x14ac:dyDescent="0.35">
      <c r="A128" s="140"/>
      <c r="B128" s="71" t="s">
        <v>335</v>
      </c>
      <c r="C128" s="68"/>
      <c r="D128" s="73"/>
    </row>
    <row r="129" spans="1:4" s="69" customFormat="1" ht="52" x14ac:dyDescent="0.35">
      <c r="A129" s="140" t="s">
        <v>336</v>
      </c>
      <c r="B129" s="71" t="s">
        <v>337</v>
      </c>
      <c r="C129" s="68">
        <v>5</v>
      </c>
      <c r="D129" s="83" t="s">
        <v>338</v>
      </c>
    </row>
    <row r="130" spans="1:4" s="69" customFormat="1" ht="26" x14ac:dyDescent="0.35">
      <c r="A130" s="140"/>
      <c r="B130" s="71" t="s">
        <v>339</v>
      </c>
      <c r="C130" s="68"/>
      <c r="D130" s="73"/>
    </row>
    <row r="131" spans="1:4" s="69" customFormat="1" ht="26" x14ac:dyDescent="0.35">
      <c r="A131" s="140"/>
      <c r="B131" s="71" t="s">
        <v>340</v>
      </c>
      <c r="C131" s="68"/>
      <c r="D131" s="73"/>
    </row>
    <row r="132" spans="1:4" s="69" customFormat="1" ht="26" x14ac:dyDescent="0.35">
      <c r="A132" s="140"/>
      <c r="B132" s="71" t="s">
        <v>341</v>
      </c>
      <c r="C132" s="68"/>
      <c r="D132" s="73"/>
    </row>
    <row r="133" spans="1:4" s="69" customFormat="1" ht="13" x14ac:dyDescent="0.35">
      <c r="A133" s="140"/>
      <c r="B133" s="83" t="s">
        <v>342</v>
      </c>
      <c r="C133" s="68"/>
      <c r="D133" s="73"/>
    </row>
    <row r="134" spans="1:4" s="69" customFormat="1" ht="26" x14ac:dyDescent="0.35">
      <c r="A134" s="140"/>
      <c r="B134" s="71" t="s">
        <v>343</v>
      </c>
      <c r="C134" s="68"/>
      <c r="D134" s="73"/>
    </row>
    <row r="135" spans="1:4" s="69" customFormat="1" ht="13" x14ac:dyDescent="0.35">
      <c r="A135" s="140"/>
      <c r="B135" s="71" t="s">
        <v>344</v>
      </c>
      <c r="C135" s="68"/>
      <c r="D135" s="73"/>
    </row>
    <row r="136" spans="1:4" s="69" customFormat="1" ht="26" x14ac:dyDescent="0.35">
      <c r="A136" s="140"/>
      <c r="B136" s="71" t="s">
        <v>345</v>
      </c>
      <c r="C136" s="68"/>
      <c r="D136" s="73"/>
    </row>
    <row r="137" spans="1:4" s="69" customFormat="1" ht="26" x14ac:dyDescent="0.35">
      <c r="A137" s="140"/>
      <c r="B137" s="71" t="s">
        <v>346</v>
      </c>
      <c r="C137" s="68"/>
      <c r="D137" s="73"/>
    </row>
    <row r="138" spans="1:4" s="69" customFormat="1" ht="26" x14ac:dyDescent="0.35">
      <c r="A138" s="140"/>
      <c r="B138" s="71" t="s">
        <v>347</v>
      </c>
      <c r="C138" s="68"/>
      <c r="D138" s="73"/>
    </row>
    <row r="139" spans="1:4" s="69" customFormat="1" ht="26" x14ac:dyDescent="0.35">
      <c r="A139" s="140"/>
      <c r="B139" s="71" t="s">
        <v>348</v>
      </c>
      <c r="C139" s="68"/>
      <c r="D139" s="73"/>
    </row>
    <row r="140" spans="1:4" s="69" customFormat="1" ht="26" x14ac:dyDescent="0.35">
      <c r="A140" s="140"/>
      <c r="B140" s="71" t="s">
        <v>349</v>
      </c>
      <c r="C140" s="68"/>
      <c r="D140" s="73"/>
    </row>
    <row r="141" spans="1:4" s="69" customFormat="1" ht="13" x14ac:dyDescent="0.35">
      <c r="A141" s="140"/>
      <c r="B141" s="71" t="s">
        <v>350</v>
      </c>
      <c r="C141" s="68"/>
      <c r="D141" s="73"/>
    </row>
    <row r="142" spans="1:4" s="69" customFormat="1" ht="13" x14ac:dyDescent="0.35">
      <c r="A142" s="140"/>
      <c r="B142" s="71" t="s">
        <v>351</v>
      </c>
      <c r="C142" s="68"/>
      <c r="D142" s="73"/>
    </row>
    <row r="143" spans="1:4" s="69" customFormat="1" ht="13" x14ac:dyDescent="0.35">
      <c r="A143" s="140"/>
      <c r="B143" s="71" t="s">
        <v>352</v>
      </c>
      <c r="C143" s="68"/>
      <c r="D143" s="73"/>
    </row>
    <row r="144" spans="1:4" s="69" customFormat="1" ht="13" x14ac:dyDescent="0.35">
      <c r="A144" s="140"/>
      <c r="B144" s="71" t="s">
        <v>353</v>
      </c>
      <c r="C144" s="68"/>
      <c r="D144" s="73"/>
    </row>
    <row r="145" spans="1:4" s="69" customFormat="1" ht="13" x14ac:dyDescent="0.35">
      <c r="A145" s="140"/>
      <c r="B145" s="71" t="s">
        <v>354</v>
      </c>
      <c r="C145" s="68"/>
      <c r="D145" s="73"/>
    </row>
    <row r="146" spans="1:4" s="69" customFormat="1" ht="13" x14ac:dyDescent="0.35">
      <c r="A146" s="140"/>
      <c r="B146" s="71" t="s">
        <v>355</v>
      </c>
      <c r="C146" s="68"/>
      <c r="D146" s="73"/>
    </row>
    <row r="147" spans="1:4" s="69" customFormat="1" ht="13" x14ac:dyDescent="0.35">
      <c r="A147" s="140"/>
      <c r="B147" s="71" t="s">
        <v>356</v>
      </c>
      <c r="C147" s="68"/>
      <c r="D147" s="73"/>
    </row>
    <row r="148" spans="1:4" s="69" customFormat="1" ht="13" x14ac:dyDescent="0.35">
      <c r="A148" s="140"/>
      <c r="B148" s="71" t="s">
        <v>357</v>
      </c>
      <c r="C148" s="68"/>
      <c r="D148" s="73"/>
    </row>
    <row r="149" spans="1:4" s="69" customFormat="1" ht="13" x14ac:dyDescent="0.35">
      <c r="A149" s="140"/>
      <c r="B149" s="71" t="s">
        <v>358</v>
      </c>
      <c r="C149" s="68"/>
      <c r="D149" s="73"/>
    </row>
    <row r="150" spans="1:4" s="69" customFormat="1" ht="13" x14ac:dyDescent="0.35">
      <c r="A150" s="140"/>
      <c r="B150" s="71" t="s">
        <v>359</v>
      </c>
      <c r="C150" s="68"/>
      <c r="D150" s="73"/>
    </row>
    <row r="151" spans="1:4" s="69" customFormat="1" ht="13" x14ac:dyDescent="0.35">
      <c r="A151" s="140"/>
      <c r="B151" s="71" t="s">
        <v>360</v>
      </c>
      <c r="C151" s="68"/>
      <c r="D151" s="73"/>
    </row>
    <row r="152" spans="1:4" s="69" customFormat="1" ht="13" x14ac:dyDescent="0.35">
      <c r="A152" s="140"/>
      <c r="B152" s="71" t="s">
        <v>361</v>
      </c>
      <c r="C152" s="68"/>
      <c r="D152" s="73"/>
    </row>
    <row r="153" spans="1:4" s="69" customFormat="1" ht="13" x14ac:dyDescent="0.35">
      <c r="A153" s="140"/>
      <c r="B153" s="71" t="s">
        <v>362</v>
      </c>
      <c r="C153" s="68"/>
      <c r="D153" s="73"/>
    </row>
    <row r="154" spans="1:4" s="69" customFormat="1" ht="13" x14ac:dyDescent="0.35">
      <c r="A154" s="140"/>
      <c r="B154" s="71" t="s">
        <v>363</v>
      </c>
      <c r="C154" s="68"/>
      <c r="D154" s="73"/>
    </row>
    <row r="155" spans="1:4" s="69" customFormat="1" ht="13" x14ac:dyDescent="0.35">
      <c r="A155" s="140"/>
      <c r="B155" s="71" t="s">
        <v>364</v>
      </c>
      <c r="C155" s="68"/>
      <c r="D155" s="73"/>
    </row>
    <row r="156" spans="1:4" s="69" customFormat="1" ht="13" x14ac:dyDescent="0.35">
      <c r="A156" s="140"/>
      <c r="B156" s="71" t="s">
        <v>365</v>
      </c>
      <c r="C156" s="68"/>
      <c r="D156" s="73"/>
    </row>
    <row r="157" spans="1:4" s="69" customFormat="1" ht="39" x14ac:dyDescent="0.35">
      <c r="A157" s="67" t="s">
        <v>366</v>
      </c>
      <c r="B157" s="71" t="s">
        <v>367</v>
      </c>
      <c r="C157" s="68">
        <v>2</v>
      </c>
      <c r="D157" s="72" t="s">
        <v>368</v>
      </c>
    </row>
    <row r="158" spans="1:4" s="69" customFormat="1" ht="26" x14ac:dyDescent="0.35">
      <c r="A158" s="67" t="s">
        <v>369</v>
      </c>
      <c r="B158" s="71" t="s">
        <v>370</v>
      </c>
      <c r="C158" s="68">
        <v>2</v>
      </c>
      <c r="D158" s="72" t="s">
        <v>368</v>
      </c>
    </row>
    <row r="159" spans="1:4" s="69" customFormat="1" ht="26" x14ac:dyDescent="0.35">
      <c r="A159" s="67" t="s">
        <v>371</v>
      </c>
      <c r="B159" s="71" t="s">
        <v>372</v>
      </c>
      <c r="C159" s="68">
        <v>2</v>
      </c>
      <c r="D159" s="72" t="s">
        <v>368</v>
      </c>
    </row>
    <row r="160" spans="1:4" s="1" customFormat="1" ht="15.5" x14ac:dyDescent="0.35">
      <c r="A160" s="65" t="s">
        <v>373</v>
      </c>
      <c r="B160" s="65" t="s">
        <v>145</v>
      </c>
      <c r="C160" s="70" t="s">
        <v>146</v>
      </c>
      <c r="D160" s="66" t="s">
        <v>147</v>
      </c>
    </row>
    <row r="161" spans="1:4" s="69" customFormat="1" ht="39" x14ac:dyDescent="0.35">
      <c r="A161" s="140" t="s">
        <v>374</v>
      </c>
      <c r="B161" s="68" t="s">
        <v>375</v>
      </c>
      <c r="C161" s="68">
        <v>10</v>
      </c>
      <c r="D161" s="68" t="s">
        <v>376</v>
      </c>
    </row>
    <row r="162" spans="1:4" s="69" customFormat="1" ht="13" x14ac:dyDescent="0.35">
      <c r="A162" s="140"/>
      <c r="B162" s="68" t="s">
        <v>1</v>
      </c>
      <c r="C162" s="68"/>
      <c r="D162" s="68"/>
    </row>
    <row r="163" spans="1:4" s="69" customFormat="1" ht="13" x14ac:dyDescent="0.35">
      <c r="A163" s="140"/>
      <c r="B163" s="68" t="s">
        <v>377</v>
      </c>
      <c r="C163" s="68"/>
      <c r="D163" s="68"/>
    </row>
    <row r="164" spans="1:4" s="69" customFormat="1" ht="13" x14ac:dyDescent="0.35">
      <c r="A164" s="140"/>
      <c r="B164" s="68" t="s">
        <v>378</v>
      </c>
      <c r="C164" s="68"/>
      <c r="D164" s="68"/>
    </row>
    <row r="165" spans="1:4" s="69" customFormat="1" ht="13" x14ac:dyDescent="0.35">
      <c r="A165" s="140"/>
      <c r="B165" s="68" t="s">
        <v>379</v>
      </c>
      <c r="C165" s="68"/>
      <c r="D165" s="68"/>
    </row>
    <row r="166" spans="1:4" s="69" customFormat="1" ht="13" x14ac:dyDescent="0.35">
      <c r="A166" s="140"/>
      <c r="B166" s="68" t="s">
        <v>380</v>
      </c>
      <c r="C166" s="68"/>
      <c r="D166" s="68"/>
    </row>
    <row r="167" spans="1:4" s="69" customFormat="1" ht="13" x14ac:dyDescent="0.35">
      <c r="A167" s="140"/>
      <c r="B167" s="68" t="s">
        <v>381</v>
      </c>
      <c r="C167" s="68"/>
      <c r="D167" s="68"/>
    </row>
    <row r="168" spans="1:4" s="69" customFormat="1" ht="13" x14ac:dyDescent="0.35">
      <c r="A168" s="140"/>
      <c r="B168" s="68" t="s">
        <v>382</v>
      </c>
      <c r="C168" s="68"/>
      <c r="D168" s="68"/>
    </row>
    <row r="169" spans="1:4" s="69" customFormat="1" ht="13" x14ac:dyDescent="0.35">
      <c r="A169" s="140"/>
      <c r="B169" s="68" t="s">
        <v>383</v>
      </c>
      <c r="C169" s="68"/>
      <c r="D169" s="68"/>
    </row>
    <row r="170" spans="1:4" s="69" customFormat="1" ht="13" x14ac:dyDescent="0.35">
      <c r="A170" s="81" t="s">
        <v>384</v>
      </c>
      <c r="B170" s="72" t="s">
        <v>385</v>
      </c>
      <c r="C170" s="68">
        <v>20</v>
      </c>
      <c r="D170" s="68" t="s">
        <v>386</v>
      </c>
    </row>
    <row r="171" spans="1:4" s="69" customFormat="1" ht="78" x14ac:dyDescent="0.35">
      <c r="A171" s="139" t="s">
        <v>387</v>
      </c>
      <c r="B171" s="83" t="s">
        <v>388</v>
      </c>
      <c r="C171" s="68">
        <v>96</v>
      </c>
      <c r="D171" s="71" t="s">
        <v>389</v>
      </c>
    </row>
    <row r="172" spans="1:4" s="69" customFormat="1" ht="13" x14ac:dyDescent="0.35">
      <c r="A172" s="139"/>
      <c r="B172" s="83" t="s">
        <v>1</v>
      </c>
      <c r="C172" s="68"/>
      <c r="D172" s="73"/>
    </row>
    <row r="173" spans="1:4" s="69" customFormat="1" ht="13" x14ac:dyDescent="0.35">
      <c r="A173" s="139"/>
      <c r="B173" s="83" t="s">
        <v>390</v>
      </c>
      <c r="C173" s="68"/>
      <c r="D173" s="73"/>
    </row>
    <row r="174" spans="1:4" s="69" customFormat="1" ht="13" x14ac:dyDescent="0.35">
      <c r="A174" s="139"/>
      <c r="B174" s="83" t="s">
        <v>391</v>
      </c>
      <c r="C174" s="68"/>
      <c r="D174" s="73"/>
    </row>
    <row r="175" spans="1:4" s="69" customFormat="1" ht="13" x14ac:dyDescent="0.35">
      <c r="A175" s="139"/>
      <c r="B175" s="83" t="s">
        <v>392</v>
      </c>
      <c r="C175" s="68"/>
      <c r="D175" s="73"/>
    </row>
    <row r="176" spans="1:4" s="69" customFormat="1" ht="13" x14ac:dyDescent="0.35">
      <c r="A176" s="139"/>
      <c r="B176" s="83" t="s">
        <v>393</v>
      </c>
      <c r="C176" s="68"/>
      <c r="D176" s="73"/>
    </row>
    <row r="177" spans="1:4" s="69" customFormat="1" ht="78" x14ac:dyDescent="0.35">
      <c r="A177" s="139" t="s">
        <v>394</v>
      </c>
      <c r="B177" s="83" t="s">
        <v>395</v>
      </c>
      <c r="C177" s="68">
        <v>18</v>
      </c>
      <c r="D177" s="71" t="s">
        <v>396</v>
      </c>
    </row>
    <row r="178" spans="1:4" s="69" customFormat="1" ht="13" x14ac:dyDescent="0.35">
      <c r="A178" s="139"/>
      <c r="B178" s="83" t="s">
        <v>390</v>
      </c>
      <c r="C178" s="68"/>
      <c r="D178" s="73"/>
    </row>
    <row r="179" spans="1:4" s="69" customFormat="1" ht="13" x14ac:dyDescent="0.35">
      <c r="A179" s="139"/>
      <c r="B179" s="83" t="s">
        <v>391</v>
      </c>
      <c r="C179" s="68"/>
      <c r="D179" s="73"/>
    </row>
    <row r="180" spans="1:4" s="69" customFormat="1" ht="13" x14ac:dyDescent="0.35">
      <c r="A180" s="139"/>
      <c r="B180" s="83" t="s">
        <v>392</v>
      </c>
      <c r="C180" s="68"/>
      <c r="D180" s="73"/>
    </row>
    <row r="181" spans="1:4" s="69" customFormat="1" ht="13" x14ac:dyDescent="0.35">
      <c r="A181" s="139"/>
      <c r="B181" s="83" t="s">
        <v>393</v>
      </c>
      <c r="C181" s="68"/>
      <c r="D181" s="73"/>
    </row>
    <row r="182" spans="1:4" s="1" customFormat="1" ht="15.5" x14ac:dyDescent="0.35">
      <c r="A182" s="65" t="s">
        <v>397</v>
      </c>
      <c r="B182" s="65" t="s">
        <v>145</v>
      </c>
      <c r="C182" s="70" t="s">
        <v>146</v>
      </c>
      <c r="D182" s="66" t="s">
        <v>147</v>
      </c>
    </row>
    <row r="183" spans="1:4" s="69" customFormat="1" ht="13" x14ac:dyDescent="0.35">
      <c r="A183" s="140" t="s">
        <v>398</v>
      </c>
      <c r="B183" s="73" t="s">
        <v>399</v>
      </c>
      <c r="C183" s="68">
        <v>10</v>
      </c>
      <c r="D183" s="73" t="s">
        <v>400</v>
      </c>
    </row>
    <row r="184" spans="1:4" s="69" customFormat="1" ht="13" x14ac:dyDescent="0.35">
      <c r="A184" s="140"/>
      <c r="B184" s="68" t="s">
        <v>268</v>
      </c>
      <c r="C184" s="68"/>
      <c r="D184" s="73"/>
    </row>
    <row r="185" spans="1:4" s="69" customFormat="1" ht="26" x14ac:dyDescent="0.35">
      <c r="A185" s="140"/>
      <c r="B185" s="68" t="s">
        <v>401</v>
      </c>
      <c r="C185" s="68"/>
      <c r="D185" s="73"/>
    </row>
    <row r="186" spans="1:4" s="69" customFormat="1" ht="26" x14ac:dyDescent="0.35">
      <c r="A186" s="140"/>
      <c r="B186" s="68" t="s">
        <v>402</v>
      </c>
      <c r="C186" s="68"/>
      <c r="D186" s="73"/>
    </row>
    <row r="187" spans="1:4" s="69" customFormat="1" ht="26" x14ac:dyDescent="0.35">
      <c r="A187" s="140"/>
      <c r="B187" s="68" t="s">
        <v>403</v>
      </c>
      <c r="C187" s="68"/>
      <c r="D187" s="73"/>
    </row>
    <row r="188" spans="1:4" s="69" customFormat="1" ht="13" x14ac:dyDescent="0.35">
      <c r="A188" s="140"/>
      <c r="B188" s="68" t="s">
        <v>404</v>
      </c>
      <c r="C188" s="68"/>
      <c r="D188" s="73"/>
    </row>
    <row r="189" spans="1:4" s="69" customFormat="1" ht="26" x14ac:dyDescent="0.35">
      <c r="A189" s="140"/>
      <c r="B189" s="68" t="s">
        <v>405</v>
      </c>
      <c r="C189" s="68"/>
      <c r="D189" s="73"/>
    </row>
    <row r="191" spans="1:4" s="65" customFormat="1" ht="15.5" x14ac:dyDescent="0.35">
      <c r="A191" s="65" t="s">
        <v>406</v>
      </c>
      <c r="D191" s="70"/>
    </row>
    <row r="192" spans="1:4" x14ac:dyDescent="0.35">
      <c r="B192" s="138" t="s">
        <v>407</v>
      </c>
      <c r="C192" s="138"/>
    </row>
    <row r="193" spans="1:4" x14ac:dyDescent="0.35">
      <c r="A193" s="85"/>
      <c r="B193" s="68" t="s">
        <v>408</v>
      </c>
      <c r="C193" s="86" t="s">
        <v>174</v>
      </c>
      <c r="D193" s="87" t="s">
        <v>409</v>
      </c>
    </row>
    <row r="194" spans="1:4" x14ac:dyDescent="0.35">
      <c r="A194" s="85"/>
      <c r="B194" s="68" t="s">
        <v>410</v>
      </c>
      <c r="C194" s="86" t="s">
        <v>174</v>
      </c>
      <c r="D194" s="87" t="s">
        <v>409</v>
      </c>
    </row>
    <row r="195" spans="1:4" ht="26" x14ac:dyDescent="0.35">
      <c r="A195" s="85"/>
      <c r="B195" s="68" t="s">
        <v>173</v>
      </c>
      <c r="C195" s="86" t="s">
        <v>174</v>
      </c>
      <c r="D195" s="87" t="s">
        <v>411</v>
      </c>
    </row>
    <row r="196" spans="1:4" x14ac:dyDescent="0.35">
      <c r="A196" s="85"/>
      <c r="B196" s="68" t="s">
        <v>412</v>
      </c>
      <c r="C196" s="86" t="s">
        <v>174</v>
      </c>
      <c r="D196" s="87" t="s">
        <v>409</v>
      </c>
    </row>
    <row r="197" spans="1:4" x14ac:dyDescent="0.35">
      <c r="A197" s="85"/>
      <c r="B197" s="68" t="s">
        <v>413</v>
      </c>
      <c r="C197" s="86" t="s">
        <v>174</v>
      </c>
      <c r="D197" s="87" t="s">
        <v>409</v>
      </c>
    </row>
    <row r="198" spans="1:4" ht="26" x14ac:dyDescent="0.35">
      <c r="A198" s="85"/>
      <c r="B198" s="68" t="s">
        <v>414</v>
      </c>
      <c r="C198" s="86" t="s">
        <v>174</v>
      </c>
      <c r="D198" s="87" t="s">
        <v>409</v>
      </c>
    </row>
    <row r="199" spans="1:4" x14ac:dyDescent="0.35">
      <c r="B199" s="138" t="s">
        <v>415</v>
      </c>
      <c r="C199" s="138"/>
      <c r="D199" s="87"/>
    </row>
    <row r="200" spans="1:4" ht="26" x14ac:dyDescent="0.35">
      <c r="A200" s="85"/>
      <c r="B200" s="68" t="s">
        <v>416</v>
      </c>
      <c r="C200" s="86" t="s">
        <v>174</v>
      </c>
      <c r="D200" s="87" t="s">
        <v>409</v>
      </c>
    </row>
    <row r="201" spans="1:4" ht="26" x14ac:dyDescent="0.35">
      <c r="A201" s="85"/>
      <c r="B201" s="68" t="s">
        <v>417</v>
      </c>
      <c r="C201" s="86" t="s">
        <v>174</v>
      </c>
      <c r="D201" s="87" t="s">
        <v>409</v>
      </c>
    </row>
    <row r="202" spans="1:4" ht="26" x14ac:dyDescent="0.35">
      <c r="A202" s="85"/>
      <c r="B202" s="68" t="s">
        <v>418</v>
      </c>
      <c r="C202" s="86" t="s">
        <v>174</v>
      </c>
      <c r="D202" s="87" t="s">
        <v>409</v>
      </c>
    </row>
    <row r="203" spans="1:4" ht="26" x14ac:dyDescent="0.35">
      <c r="A203" s="85"/>
      <c r="B203" s="68" t="s">
        <v>419</v>
      </c>
      <c r="C203" s="86" t="s">
        <v>174</v>
      </c>
      <c r="D203" s="87" t="s">
        <v>409</v>
      </c>
    </row>
    <row r="204" spans="1:4" x14ac:dyDescent="0.35">
      <c r="B204" s="138" t="s">
        <v>420</v>
      </c>
      <c r="C204" s="138"/>
      <c r="D204" s="87"/>
    </row>
    <row r="205" spans="1:4" ht="39" x14ac:dyDescent="0.35">
      <c r="A205" s="85"/>
      <c r="B205" s="68" t="s">
        <v>421</v>
      </c>
      <c r="C205" s="86" t="s">
        <v>174</v>
      </c>
      <c r="D205" s="87" t="s">
        <v>409</v>
      </c>
    </row>
    <row r="206" spans="1:4" ht="104" x14ac:dyDescent="0.35">
      <c r="A206" s="85"/>
      <c r="B206" s="68" t="s">
        <v>422</v>
      </c>
      <c r="C206" s="86" t="s">
        <v>174</v>
      </c>
      <c r="D206" s="87" t="s">
        <v>423</v>
      </c>
    </row>
    <row r="207" spans="1:4" ht="104" x14ac:dyDescent="0.35">
      <c r="A207" s="85"/>
      <c r="B207" s="68" t="s">
        <v>424</v>
      </c>
      <c r="C207" s="86" t="s">
        <v>174</v>
      </c>
      <c r="D207" s="87" t="s">
        <v>425</v>
      </c>
    </row>
    <row r="208" spans="1:4" ht="91" x14ac:dyDescent="0.35">
      <c r="A208" s="85"/>
      <c r="B208" s="68" t="s">
        <v>426</v>
      </c>
      <c r="C208" s="86" t="s">
        <v>174</v>
      </c>
      <c r="D208" s="87" t="s">
        <v>427</v>
      </c>
    </row>
    <row r="209" spans="1:4" x14ac:dyDescent="0.35">
      <c r="B209" s="138" t="s">
        <v>428</v>
      </c>
      <c r="C209" s="138"/>
      <c r="D209" s="87"/>
    </row>
    <row r="210" spans="1:4" ht="26" x14ac:dyDescent="0.35">
      <c r="A210" s="85"/>
      <c r="B210" s="68" t="s">
        <v>429</v>
      </c>
      <c r="C210" s="86" t="s">
        <v>174</v>
      </c>
      <c r="D210" s="87" t="s">
        <v>409</v>
      </c>
    </row>
    <row r="211" spans="1:4" x14ac:dyDescent="0.35">
      <c r="A211" s="85"/>
      <c r="B211" s="88" t="s">
        <v>430</v>
      </c>
      <c r="C211" s="86" t="s">
        <v>174</v>
      </c>
      <c r="D211" s="87" t="s">
        <v>409</v>
      </c>
    </row>
    <row r="212" spans="1:4" ht="52" x14ac:dyDescent="0.35">
      <c r="A212" s="85"/>
      <c r="B212" s="88" t="s">
        <v>431</v>
      </c>
      <c r="C212" s="86" t="s">
        <v>174</v>
      </c>
      <c r="D212" s="87" t="s">
        <v>409</v>
      </c>
    </row>
    <row r="213" spans="1:4" ht="39" x14ac:dyDescent="0.35">
      <c r="A213" s="85"/>
      <c r="B213" s="88" t="s">
        <v>432</v>
      </c>
      <c r="C213" s="86" t="s">
        <v>174</v>
      </c>
      <c r="D213" s="87" t="s">
        <v>409</v>
      </c>
    </row>
    <row r="214" spans="1:4" ht="26" x14ac:dyDescent="0.35">
      <c r="A214" s="85"/>
      <c r="B214" s="88" t="s">
        <v>433</v>
      </c>
      <c r="C214" s="86" t="s">
        <v>174</v>
      </c>
      <c r="D214" s="87" t="s">
        <v>409</v>
      </c>
    </row>
    <row r="215" spans="1:4" x14ac:dyDescent="0.35">
      <c r="A215" s="85"/>
      <c r="B215" s="88" t="s">
        <v>434</v>
      </c>
      <c r="C215" s="86" t="s">
        <v>174</v>
      </c>
      <c r="D215" s="87" t="s">
        <v>409</v>
      </c>
    </row>
    <row r="216" spans="1:4" x14ac:dyDescent="0.35">
      <c r="B216" s="138" t="s">
        <v>435</v>
      </c>
      <c r="C216" s="138"/>
      <c r="D216" s="87"/>
    </row>
    <row r="217" spans="1:4" ht="39" x14ac:dyDescent="0.35">
      <c r="A217" s="85"/>
      <c r="B217" s="68" t="s">
        <v>436</v>
      </c>
      <c r="C217" s="86" t="s">
        <v>174</v>
      </c>
      <c r="D217" s="87" t="s">
        <v>437</v>
      </c>
    </row>
  </sheetData>
  <sheetProtection algorithmName="SHA-512" hashValue="O+F6Ll650TQtDgwtJN5O77o0RL1O2tZE799Ew45RstWMAQG92iF7e+Wpv0xy+xoyKeEQ/7HcvTpcgYqfLoaO9Q==" saltValue="221tose5UpCl/ggE15wpcQ==" spinCount="100000" sheet="1" objects="1" scenarios="1"/>
  <mergeCells count="25">
    <mergeCell ref="A39:A41"/>
    <mergeCell ref="A1:D1"/>
    <mergeCell ref="A4:A6"/>
    <mergeCell ref="A10:A13"/>
    <mergeCell ref="A15:A17"/>
    <mergeCell ref="A19:A26"/>
    <mergeCell ref="A171:A176"/>
    <mergeCell ref="A43:A52"/>
    <mergeCell ref="A54:A63"/>
    <mergeCell ref="A65:A68"/>
    <mergeCell ref="D65:D68"/>
    <mergeCell ref="A69:A75"/>
    <mergeCell ref="C69:C75"/>
    <mergeCell ref="A77:A78"/>
    <mergeCell ref="A79:A90"/>
    <mergeCell ref="A102:A128"/>
    <mergeCell ref="A129:A156"/>
    <mergeCell ref="A161:A169"/>
    <mergeCell ref="B216:C216"/>
    <mergeCell ref="A177:A181"/>
    <mergeCell ref="A183:A189"/>
    <mergeCell ref="B192:C192"/>
    <mergeCell ref="B199:C199"/>
    <mergeCell ref="B204:C204"/>
    <mergeCell ref="B209:C20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8C42-DB5F-4048-A9C6-F529C41C3413}">
  <dimension ref="B1:K78"/>
  <sheetViews>
    <sheetView tabSelected="1" workbookViewId="0">
      <selection activeCell="E21" sqref="E21"/>
    </sheetView>
  </sheetViews>
  <sheetFormatPr defaultColWidth="11" defaultRowHeight="14.5" x14ac:dyDescent="0.35"/>
  <cols>
    <col min="1" max="1" width="11" style="34"/>
    <col min="2" max="2" width="19.453125" style="94" customWidth="1"/>
    <col min="3" max="3" width="15.08984375" style="34" customWidth="1"/>
    <col min="4" max="4" width="11.6328125" style="34" customWidth="1"/>
    <col min="5" max="5" width="10.453125" style="45" customWidth="1"/>
    <col min="6" max="6" width="13" style="6" customWidth="1"/>
    <col min="7" max="7" width="10.453125" style="49" customWidth="1"/>
    <col min="8" max="8" width="15.90625" style="39" customWidth="1"/>
    <col min="9" max="9" width="13.453125" style="34" customWidth="1"/>
    <col min="10" max="10" width="13.90625" style="34" customWidth="1"/>
    <col min="11" max="16384" width="11" style="34"/>
  </cols>
  <sheetData>
    <row r="1" spans="2:11" s="98" customFormat="1" ht="48.75" customHeight="1" x14ac:dyDescent="0.35">
      <c r="B1" s="53" t="s">
        <v>0</v>
      </c>
      <c r="C1" s="54" t="s">
        <v>58</v>
      </c>
      <c r="D1" s="55" t="s">
        <v>59</v>
      </c>
      <c r="E1" s="54" t="s">
        <v>140</v>
      </c>
      <c r="F1" s="51" t="s">
        <v>60</v>
      </c>
      <c r="G1" s="52" t="s">
        <v>141</v>
      </c>
      <c r="H1" s="50" t="s">
        <v>2</v>
      </c>
      <c r="J1" s="61" t="s">
        <v>61</v>
      </c>
      <c r="K1" s="62" t="s">
        <v>3</v>
      </c>
    </row>
    <row r="2" spans="2:11" x14ac:dyDescent="0.35">
      <c r="B2" s="127" t="s">
        <v>63</v>
      </c>
      <c r="C2" s="128">
        <v>631</v>
      </c>
      <c r="D2" s="129">
        <v>2506560</v>
      </c>
      <c r="E2" s="130">
        <f>D2/C2</f>
        <v>3972.3613312202851</v>
      </c>
      <c r="F2" s="56">
        <f>E2/$H$2*100</f>
        <v>106.39073817871304</v>
      </c>
      <c r="G2" s="57">
        <f t="shared" ref="G2:G33" si="0">VLOOKUP(F2,$J$2:$K$8,2,TRUE)</f>
        <v>10</v>
      </c>
      <c r="H2" s="131">
        <v>3733.747316</v>
      </c>
      <c r="J2" s="63">
        <v>-1</v>
      </c>
      <c r="K2" s="132" t="s">
        <v>62</v>
      </c>
    </row>
    <row r="3" spans="2:11" x14ac:dyDescent="0.35">
      <c r="B3" s="133" t="s">
        <v>64</v>
      </c>
      <c r="C3" s="128">
        <v>175</v>
      </c>
      <c r="D3" s="134">
        <v>876140</v>
      </c>
      <c r="E3" s="130">
        <f t="shared" ref="E3:E66" si="1">D3/C3</f>
        <v>5006.5142857142855</v>
      </c>
      <c r="F3" s="58">
        <f t="shared" ref="F3:F66" si="2">E3/$H$2*100</f>
        <v>134.08819242427506</v>
      </c>
      <c r="G3" s="57">
        <f t="shared" si="0"/>
        <v>10</v>
      </c>
      <c r="J3" s="63">
        <v>10</v>
      </c>
      <c r="K3" s="132">
        <v>0</v>
      </c>
    </row>
    <row r="4" spans="2:11" x14ac:dyDescent="0.35">
      <c r="B4" s="133" t="s">
        <v>65</v>
      </c>
      <c r="C4" s="128">
        <v>112</v>
      </c>
      <c r="D4" s="134">
        <v>370397</v>
      </c>
      <c r="E4" s="130">
        <f t="shared" si="1"/>
        <v>3307.1160714285716</v>
      </c>
      <c r="F4" s="58">
        <f t="shared" si="2"/>
        <v>88.573644425716452</v>
      </c>
      <c r="G4" s="57">
        <f t="shared" si="0"/>
        <v>8</v>
      </c>
      <c r="J4" s="63">
        <v>20</v>
      </c>
      <c r="K4" s="132">
        <v>2</v>
      </c>
    </row>
    <row r="5" spans="2:11" x14ac:dyDescent="0.35">
      <c r="B5" s="133" t="s">
        <v>66</v>
      </c>
      <c r="C5" s="128">
        <v>182</v>
      </c>
      <c r="D5" s="134">
        <v>998113</v>
      </c>
      <c r="E5" s="130">
        <f t="shared" si="1"/>
        <v>5484.1373626373625</v>
      </c>
      <c r="F5" s="58">
        <f t="shared" si="2"/>
        <v>146.88024921066625</v>
      </c>
      <c r="G5" s="57">
        <f t="shared" si="0"/>
        <v>10</v>
      </c>
      <c r="J5" s="63">
        <v>40</v>
      </c>
      <c r="K5" s="132">
        <v>4</v>
      </c>
    </row>
    <row r="6" spans="2:11" x14ac:dyDescent="0.35">
      <c r="B6" s="133" t="s">
        <v>67</v>
      </c>
      <c r="C6" s="128">
        <v>154</v>
      </c>
      <c r="D6" s="134">
        <v>751499</v>
      </c>
      <c r="E6" s="130">
        <f t="shared" si="1"/>
        <v>4879.863636363636</v>
      </c>
      <c r="F6" s="58">
        <f t="shared" si="2"/>
        <v>130.69614045525398</v>
      </c>
      <c r="G6" s="57">
        <f t="shared" si="0"/>
        <v>10</v>
      </c>
      <c r="J6" s="63">
        <v>60</v>
      </c>
      <c r="K6" s="132">
        <v>6</v>
      </c>
    </row>
    <row r="7" spans="2:11" x14ac:dyDescent="0.35">
      <c r="B7" s="133" t="s">
        <v>68</v>
      </c>
      <c r="C7" s="128">
        <v>64</v>
      </c>
      <c r="D7" s="134">
        <v>190390</v>
      </c>
      <c r="E7" s="130">
        <f t="shared" si="1"/>
        <v>2974.84375</v>
      </c>
      <c r="F7" s="58">
        <f t="shared" si="2"/>
        <v>79.674479771356872</v>
      </c>
      <c r="G7" s="57">
        <f t="shared" si="0"/>
        <v>6</v>
      </c>
      <c r="J7" s="63">
        <v>80</v>
      </c>
      <c r="K7" s="132">
        <v>8</v>
      </c>
    </row>
    <row r="8" spans="2:11" x14ac:dyDescent="0.35">
      <c r="B8" s="133" t="s">
        <v>69</v>
      </c>
      <c r="C8" s="128">
        <v>112</v>
      </c>
      <c r="D8" s="134">
        <v>370180</v>
      </c>
      <c r="E8" s="130">
        <f t="shared" si="1"/>
        <v>3305.1785714285716</v>
      </c>
      <c r="F8" s="58">
        <f t="shared" si="2"/>
        <v>88.521752858451109</v>
      </c>
      <c r="G8" s="57">
        <f t="shared" si="0"/>
        <v>8</v>
      </c>
      <c r="J8" s="64">
        <v>100.001</v>
      </c>
      <c r="K8" s="132">
        <v>10</v>
      </c>
    </row>
    <row r="9" spans="2:11" x14ac:dyDescent="0.35">
      <c r="B9" s="133" t="s">
        <v>70</v>
      </c>
      <c r="C9" s="128">
        <v>328</v>
      </c>
      <c r="D9" s="134">
        <v>1455015.93</v>
      </c>
      <c r="E9" s="130">
        <f t="shared" si="1"/>
        <v>4436.0241768292681</v>
      </c>
      <c r="F9" s="58">
        <f>E9/$H$2*100</f>
        <v>118.80890165812357</v>
      </c>
      <c r="G9" s="57">
        <f t="shared" si="0"/>
        <v>10</v>
      </c>
    </row>
    <row r="10" spans="2:11" x14ac:dyDescent="0.35">
      <c r="B10" s="133" t="s">
        <v>71</v>
      </c>
      <c r="C10" s="128">
        <v>68</v>
      </c>
      <c r="D10" s="134">
        <v>247341</v>
      </c>
      <c r="E10" s="130">
        <f t="shared" si="1"/>
        <v>3637.3676470588234</v>
      </c>
      <c r="F10" s="58">
        <f t="shared" si="2"/>
        <v>97.418687961872337</v>
      </c>
      <c r="G10" s="57">
        <f t="shared" si="0"/>
        <v>8</v>
      </c>
    </row>
    <row r="11" spans="2:11" x14ac:dyDescent="0.35">
      <c r="B11" s="133" t="s">
        <v>72</v>
      </c>
      <c r="C11" s="128">
        <v>112</v>
      </c>
      <c r="D11" s="134">
        <v>304561</v>
      </c>
      <c r="E11" s="130">
        <f t="shared" si="1"/>
        <v>2719.2946428571427</v>
      </c>
      <c r="F11" s="58">
        <f t="shared" si="2"/>
        <v>72.830173354375503</v>
      </c>
      <c r="G11" s="57">
        <f t="shared" si="0"/>
        <v>6</v>
      </c>
    </row>
    <row r="12" spans="2:11" x14ac:dyDescent="0.35">
      <c r="B12" s="133" t="s">
        <v>73</v>
      </c>
      <c r="C12" s="128">
        <v>539</v>
      </c>
      <c r="D12" s="134">
        <v>1993897</v>
      </c>
      <c r="E12" s="130">
        <f t="shared" si="1"/>
        <v>3699.252319109462</v>
      </c>
      <c r="F12" s="58">
        <f t="shared" si="2"/>
        <v>99.07612931537389</v>
      </c>
      <c r="G12" s="57">
        <f t="shared" si="0"/>
        <v>8</v>
      </c>
    </row>
    <row r="13" spans="2:11" x14ac:dyDescent="0.35">
      <c r="B13" s="133" t="s">
        <v>74</v>
      </c>
      <c r="C13" s="128">
        <v>147</v>
      </c>
      <c r="D13" s="134">
        <v>859033</v>
      </c>
      <c r="E13" s="130">
        <f t="shared" si="1"/>
        <v>5843.7619047619046</v>
      </c>
      <c r="F13" s="58">
        <f t="shared" si="2"/>
        <v>156.51198140056204</v>
      </c>
      <c r="G13" s="57">
        <f t="shared" si="0"/>
        <v>10</v>
      </c>
    </row>
    <row r="14" spans="2:11" x14ac:dyDescent="0.35">
      <c r="B14" s="133" t="s">
        <v>75</v>
      </c>
      <c r="C14" s="128">
        <v>175</v>
      </c>
      <c r="D14" s="134">
        <v>807863.5</v>
      </c>
      <c r="E14" s="130">
        <f t="shared" si="1"/>
        <v>4616.3628571428571</v>
      </c>
      <c r="F14" s="58">
        <f t="shared" si="2"/>
        <v>123.63886643749669</v>
      </c>
      <c r="G14" s="57">
        <f t="shared" si="0"/>
        <v>10</v>
      </c>
    </row>
    <row r="15" spans="2:11" x14ac:dyDescent="0.35">
      <c r="B15" s="133" t="s">
        <v>76</v>
      </c>
      <c r="C15" s="128">
        <v>133</v>
      </c>
      <c r="D15" s="134">
        <v>589313.44999999995</v>
      </c>
      <c r="E15" s="130">
        <f t="shared" si="1"/>
        <v>4430.928195488721</v>
      </c>
      <c r="F15" s="58">
        <f t="shared" si="2"/>
        <v>118.67241729243794</v>
      </c>
      <c r="G15" s="57">
        <f t="shared" si="0"/>
        <v>10</v>
      </c>
    </row>
    <row r="16" spans="2:11" x14ac:dyDescent="0.35">
      <c r="B16" s="133" t="s">
        <v>77</v>
      </c>
      <c r="C16" s="128">
        <v>112</v>
      </c>
      <c r="D16" s="134">
        <v>490869.5</v>
      </c>
      <c r="E16" s="130">
        <f t="shared" si="1"/>
        <v>4382.7633928571431</v>
      </c>
      <c r="F16" s="58">
        <f t="shared" si="2"/>
        <v>117.38243169472004</v>
      </c>
      <c r="G16" s="57">
        <f t="shared" si="0"/>
        <v>10</v>
      </c>
    </row>
    <row r="17" spans="2:7" x14ac:dyDescent="0.35">
      <c r="B17" s="133" t="s">
        <v>78</v>
      </c>
      <c r="C17" s="128">
        <v>476</v>
      </c>
      <c r="D17" s="134">
        <v>1692074.1</v>
      </c>
      <c r="E17" s="130">
        <f t="shared" si="1"/>
        <v>3554.7775210084037</v>
      </c>
      <c r="F17" s="58">
        <f t="shared" si="2"/>
        <v>95.206697726311901</v>
      </c>
      <c r="G17" s="57">
        <f t="shared" si="0"/>
        <v>8</v>
      </c>
    </row>
    <row r="18" spans="2:7" x14ac:dyDescent="0.35">
      <c r="B18" s="133" t="s">
        <v>79</v>
      </c>
      <c r="C18" s="128">
        <v>147</v>
      </c>
      <c r="D18" s="134">
        <v>579727</v>
      </c>
      <c r="E18" s="130">
        <f t="shared" si="1"/>
        <v>3943.721088435374</v>
      </c>
      <c r="F18" s="58">
        <f t="shared" si="2"/>
        <v>105.62367387679359</v>
      </c>
      <c r="G18" s="57">
        <f t="shared" si="0"/>
        <v>10</v>
      </c>
    </row>
    <row r="19" spans="2:7" x14ac:dyDescent="0.35">
      <c r="B19" s="133" t="s">
        <v>80</v>
      </c>
      <c r="C19" s="128">
        <v>419</v>
      </c>
      <c r="D19" s="134">
        <v>1081301.9900000002</v>
      </c>
      <c r="E19" s="130">
        <f t="shared" si="1"/>
        <v>2580.673007159905</v>
      </c>
      <c r="F19" s="58">
        <f t="shared" si="2"/>
        <v>69.117505517877547</v>
      </c>
      <c r="G19" s="57">
        <f t="shared" si="0"/>
        <v>6</v>
      </c>
    </row>
    <row r="20" spans="2:7" x14ac:dyDescent="0.35">
      <c r="B20" s="133" t="s">
        <v>81</v>
      </c>
      <c r="C20" s="128">
        <v>136</v>
      </c>
      <c r="D20" s="134">
        <v>370545.62</v>
      </c>
      <c r="E20" s="130">
        <f t="shared" si="1"/>
        <v>2724.6001470588235</v>
      </c>
      <c r="F20" s="58">
        <f t="shared" si="2"/>
        <v>72.972269317295797</v>
      </c>
      <c r="G20" s="57">
        <f t="shared" si="0"/>
        <v>6</v>
      </c>
    </row>
    <row r="21" spans="2:7" x14ac:dyDescent="0.35">
      <c r="B21" s="133" t="s">
        <v>82</v>
      </c>
      <c r="C21" s="128">
        <v>182</v>
      </c>
      <c r="D21" s="134">
        <v>1205632</v>
      </c>
      <c r="E21" s="130">
        <f t="shared" si="1"/>
        <v>6624.3516483516487</v>
      </c>
      <c r="F21" s="58">
        <f t="shared" si="2"/>
        <v>177.4183169804962</v>
      </c>
      <c r="G21" s="57">
        <f t="shared" si="0"/>
        <v>10</v>
      </c>
    </row>
    <row r="22" spans="2:7" x14ac:dyDescent="0.35">
      <c r="B22" s="133" t="s">
        <v>83</v>
      </c>
      <c r="C22" s="128">
        <v>84</v>
      </c>
      <c r="D22" s="134">
        <v>240324.32</v>
      </c>
      <c r="E22" s="130">
        <f t="shared" si="1"/>
        <v>2861.0038095238097</v>
      </c>
      <c r="F22" s="58">
        <f t="shared" si="2"/>
        <v>76.62553374363938</v>
      </c>
      <c r="G22" s="57">
        <f t="shared" si="0"/>
        <v>6</v>
      </c>
    </row>
    <row r="23" spans="2:7" x14ac:dyDescent="0.35">
      <c r="B23" s="133" t="s">
        <v>84</v>
      </c>
      <c r="C23" s="128">
        <v>112</v>
      </c>
      <c r="D23" s="134">
        <v>500148</v>
      </c>
      <c r="E23" s="130">
        <f t="shared" si="1"/>
        <v>4465.6071428571431</v>
      </c>
      <c r="F23" s="58">
        <f t="shared" si="2"/>
        <v>119.60121467569454</v>
      </c>
      <c r="G23" s="57">
        <f t="shared" si="0"/>
        <v>10</v>
      </c>
    </row>
    <row r="24" spans="2:7" x14ac:dyDescent="0.35">
      <c r="B24" s="133" t="s">
        <v>85</v>
      </c>
      <c r="C24" s="128">
        <v>147</v>
      </c>
      <c r="D24" s="134">
        <v>883615</v>
      </c>
      <c r="E24" s="130">
        <f t="shared" si="1"/>
        <v>6010.9863945578227</v>
      </c>
      <c r="F24" s="58">
        <f t="shared" si="2"/>
        <v>160.99071216735285</v>
      </c>
      <c r="G24" s="57">
        <f t="shared" si="0"/>
        <v>10</v>
      </c>
    </row>
    <row r="25" spans="2:7" x14ac:dyDescent="0.35">
      <c r="B25" s="133" t="s">
        <v>86</v>
      </c>
      <c r="C25" s="128">
        <v>562</v>
      </c>
      <c r="D25" s="134">
        <v>2291552</v>
      </c>
      <c r="E25" s="130">
        <f t="shared" si="1"/>
        <v>4077.494661921708</v>
      </c>
      <c r="F25" s="58">
        <f t="shared" si="2"/>
        <v>109.2064973022858</v>
      </c>
      <c r="G25" s="57">
        <f t="shared" si="0"/>
        <v>10</v>
      </c>
    </row>
    <row r="26" spans="2:7" x14ac:dyDescent="0.35">
      <c r="B26" s="133" t="s">
        <v>87</v>
      </c>
      <c r="C26" s="128">
        <v>112</v>
      </c>
      <c r="D26" s="134">
        <v>506941.84000000008</v>
      </c>
      <c r="E26" s="130">
        <f t="shared" si="1"/>
        <v>4526.2664285714291</v>
      </c>
      <c r="F26" s="58">
        <f t="shared" si="2"/>
        <v>121.22583682016443</v>
      </c>
      <c r="G26" s="57">
        <f t="shared" si="0"/>
        <v>10</v>
      </c>
    </row>
    <row r="27" spans="2:7" x14ac:dyDescent="0.35">
      <c r="B27" s="133" t="s">
        <v>88</v>
      </c>
      <c r="C27" s="128">
        <v>179</v>
      </c>
      <c r="D27" s="134">
        <v>968562.48</v>
      </c>
      <c r="E27" s="130">
        <f t="shared" si="1"/>
        <v>5410.963575418994</v>
      </c>
      <c r="F27" s="58">
        <f t="shared" si="2"/>
        <v>144.92045437118151</v>
      </c>
      <c r="G27" s="57">
        <f t="shared" si="0"/>
        <v>10</v>
      </c>
    </row>
    <row r="28" spans="2:7" x14ac:dyDescent="0.35">
      <c r="B28" s="133" t="s">
        <v>89</v>
      </c>
      <c r="C28" s="128">
        <v>707</v>
      </c>
      <c r="D28" s="134">
        <v>2730649.65</v>
      </c>
      <c r="E28" s="130">
        <f t="shared" si="1"/>
        <v>3862.3050212164071</v>
      </c>
      <c r="F28" s="58">
        <f t="shared" si="2"/>
        <v>103.44312815882068</v>
      </c>
      <c r="G28" s="57">
        <f t="shared" si="0"/>
        <v>10</v>
      </c>
    </row>
    <row r="29" spans="2:7" x14ac:dyDescent="0.35">
      <c r="B29" s="133" t="s">
        <v>90</v>
      </c>
      <c r="C29" s="128">
        <v>292</v>
      </c>
      <c r="D29" s="134">
        <v>1312328</v>
      </c>
      <c r="E29" s="130">
        <f t="shared" si="1"/>
        <v>4494.2739726027394</v>
      </c>
      <c r="F29" s="58">
        <f t="shared" si="2"/>
        <v>120.36899104938625</v>
      </c>
      <c r="G29" s="57">
        <f t="shared" si="0"/>
        <v>10</v>
      </c>
    </row>
    <row r="30" spans="2:7" x14ac:dyDescent="0.35">
      <c r="B30" s="133" t="s">
        <v>91</v>
      </c>
      <c r="C30" s="128">
        <v>145</v>
      </c>
      <c r="D30" s="134">
        <v>424253.38</v>
      </c>
      <c r="E30" s="130">
        <f t="shared" si="1"/>
        <v>2925.8853793103449</v>
      </c>
      <c r="F30" s="58">
        <f t="shared" si="2"/>
        <v>78.363240243179462</v>
      </c>
      <c r="G30" s="57">
        <f t="shared" si="0"/>
        <v>6</v>
      </c>
    </row>
    <row r="31" spans="2:7" x14ac:dyDescent="0.35">
      <c r="B31" s="133" t="s">
        <v>92</v>
      </c>
      <c r="C31" s="128">
        <v>728</v>
      </c>
      <c r="D31" s="134">
        <v>2830345</v>
      </c>
      <c r="E31" s="130">
        <f t="shared" si="1"/>
        <v>3887.8365384615386</v>
      </c>
      <c r="F31" s="58">
        <f t="shared" si="2"/>
        <v>104.12693225921394</v>
      </c>
      <c r="G31" s="57">
        <f t="shared" si="0"/>
        <v>10</v>
      </c>
    </row>
    <row r="32" spans="2:7" x14ac:dyDescent="0.35">
      <c r="B32" s="133" t="s">
        <v>93</v>
      </c>
      <c r="C32" s="128">
        <v>77</v>
      </c>
      <c r="D32" s="134">
        <v>281302</v>
      </c>
      <c r="E32" s="130">
        <f t="shared" si="1"/>
        <v>3653.2727272727275</v>
      </c>
      <c r="F32" s="58">
        <f t="shared" si="2"/>
        <v>97.844669659823538</v>
      </c>
      <c r="G32" s="57">
        <f t="shared" si="0"/>
        <v>8</v>
      </c>
    </row>
    <row r="33" spans="2:7" x14ac:dyDescent="0.35">
      <c r="B33" s="133" t="s">
        <v>94</v>
      </c>
      <c r="C33" s="128">
        <v>49</v>
      </c>
      <c r="D33" s="134">
        <v>111041</v>
      </c>
      <c r="E33" s="130">
        <f t="shared" si="1"/>
        <v>2266.1428571428573</v>
      </c>
      <c r="F33" s="58">
        <f t="shared" si="2"/>
        <v>60.693524905445351</v>
      </c>
      <c r="G33" s="57">
        <f t="shared" si="0"/>
        <v>6</v>
      </c>
    </row>
    <row r="34" spans="2:7" x14ac:dyDescent="0.35">
      <c r="B34" s="133" t="s">
        <v>95</v>
      </c>
      <c r="C34" s="128">
        <v>284</v>
      </c>
      <c r="D34" s="134">
        <v>1142460.49</v>
      </c>
      <c r="E34" s="130">
        <f t="shared" si="1"/>
        <v>4022.7482042253519</v>
      </c>
      <c r="F34" s="58">
        <f t="shared" si="2"/>
        <v>107.74023691927179</v>
      </c>
      <c r="G34" s="57">
        <f t="shared" ref="G34:G65" si="3">VLOOKUP(F34,$J$2:$K$8,2,TRUE)</f>
        <v>10</v>
      </c>
    </row>
    <row r="35" spans="2:7" x14ac:dyDescent="0.35">
      <c r="B35" s="133" t="s">
        <v>96</v>
      </c>
      <c r="C35" s="128">
        <v>133</v>
      </c>
      <c r="D35" s="134">
        <v>239298.38999999998</v>
      </c>
      <c r="E35" s="130">
        <f t="shared" si="1"/>
        <v>1799.2360150375939</v>
      </c>
      <c r="F35" s="58">
        <f t="shared" si="2"/>
        <v>48.188478297056619</v>
      </c>
      <c r="G35" s="57">
        <f t="shared" si="3"/>
        <v>4</v>
      </c>
    </row>
    <row r="36" spans="2:7" x14ac:dyDescent="0.35">
      <c r="B36" s="133" t="s">
        <v>97</v>
      </c>
      <c r="C36" s="128">
        <v>38</v>
      </c>
      <c r="D36" s="134">
        <v>128065</v>
      </c>
      <c r="E36" s="130">
        <f t="shared" si="1"/>
        <v>3370.1315789473683</v>
      </c>
      <c r="F36" s="58">
        <f t="shared" si="2"/>
        <v>90.26137265651451</v>
      </c>
      <c r="G36" s="57">
        <f t="shared" si="3"/>
        <v>8</v>
      </c>
    </row>
    <row r="37" spans="2:7" x14ac:dyDescent="0.35">
      <c r="B37" s="133" t="s">
        <v>98</v>
      </c>
      <c r="C37" s="128">
        <v>175</v>
      </c>
      <c r="D37" s="134">
        <v>927897</v>
      </c>
      <c r="E37" s="130">
        <f t="shared" si="1"/>
        <v>5302.2685714285717</v>
      </c>
      <c r="F37" s="58">
        <f t="shared" si="2"/>
        <v>142.00930386229095</v>
      </c>
      <c r="G37" s="57">
        <f t="shared" si="3"/>
        <v>10</v>
      </c>
    </row>
    <row r="38" spans="2:7" x14ac:dyDescent="0.35">
      <c r="B38" s="133" t="s">
        <v>99</v>
      </c>
      <c r="C38" s="128">
        <v>56</v>
      </c>
      <c r="D38" s="134">
        <v>152128.28</v>
      </c>
      <c r="E38" s="130">
        <f t="shared" si="1"/>
        <v>2716.5764285714286</v>
      </c>
      <c r="F38" s="58">
        <f t="shared" si="2"/>
        <v>72.757372115950346</v>
      </c>
      <c r="G38" s="57">
        <f t="shared" si="3"/>
        <v>6</v>
      </c>
    </row>
    <row r="39" spans="2:7" x14ac:dyDescent="0.35">
      <c r="B39" s="133" t="s">
        <v>100</v>
      </c>
      <c r="C39" s="128">
        <v>56</v>
      </c>
      <c r="D39" s="134">
        <v>152128.28</v>
      </c>
      <c r="E39" s="130">
        <f t="shared" si="1"/>
        <v>2716.5764285714286</v>
      </c>
      <c r="F39" s="58">
        <f t="shared" si="2"/>
        <v>72.757372115950346</v>
      </c>
      <c r="G39" s="57">
        <f t="shared" si="3"/>
        <v>6</v>
      </c>
    </row>
    <row r="40" spans="2:7" x14ac:dyDescent="0.35">
      <c r="B40" s="133" t="s">
        <v>101</v>
      </c>
      <c r="C40" s="128">
        <v>112</v>
      </c>
      <c r="D40" s="134">
        <v>452835.68</v>
      </c>
      <c r="E40" s="130">
        <f t="shared" si="1"/>
        <v>4043.1757142857141</v>
      </c>
      <c r="F40" s="58">
        <f t="shared" si="2"/>
        <v>108.28734169984506</v>
      </c>
      <c r="G40" s="57">
        <f t="shared" si="3"/>
        <v>10</v>
      </c>
    </row>
    <row r="41" spans="2:7" x14ac:dyDescent="0.35">
      <c r="B41" s="133" t="s">
        <v>102</v>
      </c>
      <c r="C41" s="128">
        <v>119</v>
      </c>
      <c r="D41" s="134">
        <v>371072</v>
      </c>
      <c r="E41" s="130">
        <f t="shared" si="1"/>
        <v>3118.252100840336</v>
      </c>
      <c r="F41" s="58">
        <f t="shared" si="2"/>
        <v>83.515348976024171</v>
      </c>
      <c r="G41" s="57">
        <f t="shared" si="3"/>
        <v>8</v>
      </c>
    </row>
    <row r="42" spans="2:7" x14ac:dyDescent="0.35">
      <c r="B42" s="133" t="s">
        <v>103</v>
      </c>
      <c r="C42" s="128">
        <v>143</v>
      </c>
      <c r="D42" s="134">
        <v>395839</v>
      </c>
      <c r="E42" s="130">
        <f t="shared" si="1"/>
        <v>2768.1048951048951</v>
      </c>
      <c r="F42" s="58">
        <f t="shared" si="2"/>
        <v>74.137445864183249</v>
      </c>
      <c r="G42" s="57">
        <f t="shared" si="3"/>
        <v>6</v>
      </c>
    </row>
    <row r="43" spans="2:7" x14ac:dyDescent="0.35">
      <c r="B43" s="133" t="s">
        <v>104</v>
      </c>
      <c r="C43" s="128">
        <v>112</v>
      </c>
      <c r="D43" s="134">
        <v>412468.12999999995</v>
      </c>
      <c r="E43" s="130">
        <f t="shared" si="1"/>
        <v>3682.7511607142851</v>
      </c>
      <c r="F43" s="58">
        <f t="shared" si="2"/>
        <v>98.634183007854233</v>
      </c>
      <c r="G43" s="57">
        <f t="shared" si="3"/>
        <v>8</v>
      </c>
    </row>
    <row r="44" spans="2:7" x14ac:dyDescent="0.35">
      <c r="B44" s="133" t="s">
        <v>105</v>
      </c>
      <c r="C44" s="128">
        <v>112</v>
      </c>
      <c r="D44" s="134">
        <v>543139.17999999993</v>
      </c>
      <c r="E44" s="130">
        <f t="shared" si="1"/>
        <v>4849.4569642857141</v>
      </c>
      <c r="F44" s="58">
        <f t="shared" si="2"/>
        <v>129.88176632908798</v>
      </c>
      <c r="G44" s="57">
        <f t="shared" si="3"/>
        <v>10</v>
      </c>
    </row>
    <row r="45" spans="2:7" x14ac:dyDescent="0.35">
      <c r="B45" s="133" t="s">
        <v>106</v>
      </c>
      <c r="C45" s="128">
        <v>18</v>
      </c>
      <c r="D45" s="134">
        <v>23589.350000000002</v>
      </c>
      <c r="E45" s="130">
        <f t="shared" si="1"/>
        <v>1310.5194444444446</v>
      </c>
      <c r="F45" s="58">
        <f t="shared" si="2"/>
        <v>35.099307305252161</v>
      </c>
      <c r="G45" s="57">
        <f t="shared" si="3"/>
        <v>2</v>
      </c>
    </row>
    <row r="46" spans="2:7" x14ac:dyDescent="0.35">
      <c r="B46" s="133" t="s">
        <v>107</v>
      </c>
      <c r="C46" s="128">
        <v>133</v>
      </c>
      <c r="D46" s="134">
        <v>610778</v>
      </c>
      <c r="E46" s="130">
        <f t="shared" si="1"/>
        <v>4592.3157894736842</v>
      </c>
      <c r="F46" s="58">
        <f t="shared" si="2"/>
        <v>122.9948199706636</v>
      </c>
      <c r="G46" s="57">
        <f t="shared" si="3"/>
        <v>10</v>
      </c>
    </row>
    <row r="47" spans="2:7" x14ac:dyDescent="0.35">
      <c r="B47" s="133" t="s">
        <v>108</v>
      </c>
      <c r="C47" s="128">
        <v>104</v>
      </c>
      <c r="D47" s="134">
        <v>269360.24</v>
      </c>
      <c r="E47" s="130">
        <f t="shared" si="1"/>
        <v>2590.0023076923076</v>
      </c>
      <c r="F47" s="58">
        <f t="shared" si="2"/>
        <v>69.367369789421161</v>
      </c>
      <c r="G47" s="57">
        <f t="shared" si="3"/>
        <v>6</v>
      </c>
    </row>
    <row r="48" spans="2:7" x14ac:dyDescent="0.35">
      <c r="B48" s="133" t="s">
        <v>109</v>
      </c>
      <c r="C48" s="128">
        <v>112</v>
      </c>
      <c r="D48" s="134">
        <v>436109.5</v>
      </c>
      <c r="E48" s="130">
        <f t="shared" si="1"/>
        <v>3893.8348214285716</v>
      </c>
      <c r="F48" s="58">
        <f t="shared" si="2"/>
        <v>104.28758273872896</v>
      </c>
      <c r="G48" s="57">
        <f t="shared" si="3"/>
        <v>10</v>
      </c>
    </row>
    <row r="49" spans="2:7" x14ac:dyDescent="0.35">
      <c r="B49" s="133" t="s">
        <v>110</v>
      </c>
      <c r="C49" s="128">
        <v>112</v>
      </c>
      <c r="D49" s="134">
        <v>321734</v>
      </c>
      <c r="E49" s="130">
        <f t="shared" si="1"/>
        <v>2872.625</v>
      </c>
      <c r="F49" s="58">
        <f t="shared" si="2"/>
        <v>76.93678111772897</v>
      </c>
      <c r="G49" s="57">
        <f t="shared" si="3"/>
        <v>6</v>
      </c>
    </row>
    <row r="50" spans="2:7" x14ac:dyDescent="0.35">
      <c r="B50" s="133" t="s">
        <v>111</v>
      </c>
      <c r="C50" s="128">
        <v>172</v>
      </c>
      <c r="D50" s="134">
        <v>547959.6</v>
      </c>
      <c r="E50" s="130">
        <f t="shared" si="1"/>
        <v>3185.8116279069768</v>
      </c>
      <c r="F50" s="58">
        <f t="shared" si="2"/>
        <v>85.324778520898093</v>
      </c>
      <c r="G50" s="57">
        <f t="shared" si="3"/>
        <v>8</v>
      </c>
    </row>
    <row r="51" spans="2:7" x14ac:dyDescent="0.35">
      <c r="B51" s="133" t="s">
        <v>112</v>
      </c>
      <c r="C51" s="128">
        <v>146</v>
      </c>
      <c r="D51" s="134">
        <v>526128.5</v>
      </c>
      <c r="E51" s="130">
        <f t="shared" si="1"/>
        <v>3603.6198630136987</v>
      </c>
      <c r="F51" s="58">
        <f t="shared" si="2"/>
        <v>96.514829687893609</v>
      </c>
      <c r="G51" s="57">
        <f t="shared" si="3"/>
        <v>8</v>
      </c>
    </row>
    <row r="52" spans="2:7" x14ac:dyDescent="0.35">
      <c r="B52" s="133" t="s">
        <v>113</v>
      </c>
      <c r="C52" s="128">
        <v>128</v>
      </c>
      <c r="D52" s="134">
        <v>345991.5</v>
      </c>
      <c r="E52" s="130">
        <f t="shared" si="1"/>
        <v>2703.05859375</v>
      </c>
      <c r="F52" s="58">
        <f t="shared" si="2"/>
        <v>72.395327401153992</v>
      </c>
      <c r="G52" s="57">
        <f t="shared" si="3"/>
        <v>6</v>
      </c>
    </row>
    <row r="53" spans="2:7" x14ac:dyDescent="0.35">
      <c r="B53" s="133" t="s">
        <v>114</v>
      </c>
      <c r="C53" s="128">
        <v>72</v>
      </c>
      <c r="D53" s="134">
        <v>200567</v>
      </c>
      <c r="E53" s="130">
        <f t="shared" si="1"/>
        <v>2785.6527777777778</v>
      </c>
      <c r="F53" s="58">
        <f t="shared" si="2"/>
        <v>74.607426320484777</v>
      </c>
      <c r="G53" s="57">
        <f t="shared" si="3"/>
        <v>6</v>
      </c>
    </row>
    <row r="54" spans="2:7" x14ac:dyDescent="0.35">
      <c r="B54" s="133" t="s">
        <v>115</v>
      </c>
      <c r="C54" s="128">
        <v>112</v>
      </c>
      <c r="D54" s="134">
        <v>392080</v>
      </c>
      <c r="E54" s="130">
        <f t="shared" si="1"/>
        <v>3500.7142857142858</v>
      </c>
      <c r="F54" s="58">
        <f t="shared" si="2"/>
        <v>93.758735914262004</v>
      </c>
      <c r="G54" s="57">
        <f t="shared" si="3"/>
        <v>8</v>
      </c>
    </row>
    <row r="55" spans="2:7" x14ac:dyDescent="0.35">
      <c r="B55" s="133" t="s">
        <v>116</v>
      </c>
      <c r="C55" s="128">
        <v>532</v>
      </c>
      <c r="D55" s="134">
        <v>2013488</v>
      </c>
      <c r="E55" s="130">
        <f t="shared" si="1"/>
        <v>3784.7518796992481</v>
      </c>
      <c r="F55" s="58">
        <f t="shared" si="2"/>
        <v>101.3660421925362</v>
      </c>
      <c r="G55" s="57">
        <f t="shared" si="3"/>
        <v>10</v>
      </c>
    </row>
    <row r="56" spans="2:7" x14ac:dyDescent="0.35">
      <c r="B56" s="133" t="s">
        <v>117</v>
      </c>
      <c r="C56" s="128">
        <v>147</v>
      </c>
      <c r="D56" s="134">
        <v>563539</v>
      </c>
      <c r="E56" s="130">
        <f t="shared" si="1"/>
        <v>3833.5986394557822</v>
      </c>
      <c r="F56" s="58">
        <f t="shared" si="2"/>
        <v>102.67429247362014</v>
      </c>
      <c r="G56" s="57">
        <f t="shared" si="3"/>
        <v>10</v>
      </c>
    </row>
    <row r="57" spans="2:7" x14ac:dyDescent="0.35">
      <c r="B57" s="133" t="s">
        <v>118</v>
      </c>
      <c r="C57" s="128">
        <v>128</v>
      </c>
      <c r="D57" s="134">
        <v>395271</v>
      </c>
      <c r="E57" s="130">
        <f t="shared" si="1"/>
        <v>3088.0546875</v>
      </c>
      <c r="F57" s="58">
        <f t="shared" si="2"/>
        <v>82.706579373139348</v>
      </c>
      <c r="G57" s="57">
        <f t="shared" si="3"/>
        <v>8</v>
      </c>
    </row>
    <row r="58" spans="2:7" x14ac:dyDescent="0.35">
      <c r="B58" s="133" t="s">
        <v>119</v>
      </c>
      <c r="C58" s="128">
        <v>112</v>
      </c>
      <c r="D58" s="134">
        <v>347913.5</v>
      </c>
      <c r="E58" s="130">
        <f t="shared" si="1"/>
        <v>3106.3705357142858</v>
      </c>
      <c r="F58" s="58">
        <f t="shared" si="2"/>
        <v>83.197128054240451</v>
      </c>
      <c r="G58" s="57">
        <f t="shared" si="3"/>
        <v>8</v>
      </c>
    </row>
    <row r="59" spans="2:7" x14ac:dyDescent="0.35">
      <c r="B59" s="133" t="s">
        <v>120</v>
      </c>
      <c r="C59" s="128">
        <v>133</v>
      </c>
      <c r="D59" s="134">
        <v>517138</v>
      </c>
      <c r="E59" s="130">
        <f t="shared" si="1"/>
        <v>3888.2556390977443</v>
      </c>
      <c r="F59" s="58">
        <f t="shared" si="2"/>
        <v>104.13815692442923</v>
      </c>
      <c r="G59" s="57">
        <f t="shared" si="3"/>
        <v>10</v>
      </c>
    </row>
    <row r="60" spans="2:7" x14ac:dyDescent="0.35">
      <c r="B60" s="133" t="s">
        <v>121</v>
      </c>
      <c r="C60" s="128">
        <v>175</v>
      </c>
      <c r="D60" s="134">
        <v>579605.5</v>
      </c>
      <c r="E60" s="130">
        <f t="shared" si="1"/>
        <v>3312.0314285714285</v>
      </c>
      <c r="F60" s="58">
        <f t="shared" si="2"/>
        <v>88.705291179683798</v>
      </c>
      <c r="G60" s="57">
        <f t="shared" si="3"/>
        <v>8</v>
      </c>
    </row>
    <row r="61" spans="2:7" x14ac:dyDescent="0.35">
      <c r="B61" s="133" t="s">
        <v>122</v>
      </c>
      <c r="C61" s="128">
        <v>147</v>
      </c>
      <c r="D61" s="134">
        <v>891264</v>
      </c>
      <c r="E61" s="130">
        <f t="shared" si="1"/>
        <v>6063.0204081632655</v>
      </c>
      <c r="F61" s="58">
        <f t="shared" si="2"/>
        <v>162.38432585359413</v>
      </c>
      <c r="G61" s="57">
        <f t="shared" si="3"/>
        <v>10</v>
      </c>
    </row>
    <row r="62" spans="2:7" x14ac:dyDescent="0.35">
      <c r="B62" s="133" t="s">
        <v>123</v>
      </c>
      <c r="C62" s="128">
        <v>112</v>
      </c>
      <c r="D62" s="134">
        <v>431879.7</v>
      </c>
      <c r="E62" s="130">
        <f t="shared" si="1"/>
        <v>3856.0687499999999</v>
      </c>
      <c r="F62" s="58">
        <f t="shared" si="2"/>
        <v>103.27610370085365</v>
      </c>
      <c r="G62" s="57">
        <f t="shared" si="3"/>
        <v>10</v>
      </c>
    </row>
    <row r="63" spans="2:7" x14ac:dyDescent="0.35">
      <c r="B63" s="133" t="s">
        <v>124</v>
      </c>
      <c r="C63" s="128">
        <v>378</v>
      </c>
      <c r="D63" s="134">
        <v>1416665</v>
      </c>
      <c r="E63" s="130">
        <f t="shared" si="1"/>
        <v>3747.7910052910051</v>
      </c>
      <c r="F63" s="58">
        <f t="shared" si="2"/>
        <v>100.37612854064399</v>
      </c>
      <c r="G63" s="57">
        <f t="shared" si="3"/>
        <v>10</v>
      </c>
    </row>
    <row r="64" spans="2:7" x14ac:dyDescent="0.35">
      <c r="B64" s="133" t="s">
        <v>125</v>
      </c>
      <c r="C64" s="128">
        <v>133</v>
      </c>
      <c r="D64" s="134">
        <v>506898.1</v>
      </c>
      <c r="E64" s="130">
        <f t="shared" si="1"/>
        <v>3811.2639097744359</v>
      </c>
      <c r="F64" s="58">
        <f t="shared" si="2"/>
        <v>102.07610711743291</v>
      </c>
      <c r="G64" s="57">
        <f t="shared" si="3"/>
        <v>10</v>
      </c>
    </row>
    <row r="65" spans="2:7" x14ac:dyDescent="0.35">
      <c r="B65" s="133" t="s">
        <v>126</v>
      </c>
      <c r="C65" s="128">
        <v>133</v>
      </c>
      <c r="D65" s="134">
        <v>463116</v>
      </c>
      <c r="E65" s="130">
        <f t="shared" si="1"/>
        <v>3482.0751879699246</v>
      </c>
      <c r="F65" s="58">
        <f t="shared" si="2"/>
        <v>93.2595297236211</v>
      </c>
      <c r="G65" s="57">
        <f t="shared" si="3"/>
        <v>8</v>
      </c>
    </row>
    <row r="66" spans="2:7" x14ac:dyDescent="0.35">
      <c r="B66" s="133" t="s">
        <v>127</v>
      </c>
      <c r="C66" s="128">
        <v>259</v>
      </c>
      <c r="D66" s="134">
        <v>449423</v>
      </c>
      <c r="E66" s="130">
        <f t="shared" si="1"/>
        <v>1735.2239382239381</v>
      </c>
      <c r="F66" s="58">
        <f t="shared" si="2"/>
        <v>46.474059205562426</v>
      </c>
      <c r="G66" s="57">
        <f t="shared" ref="G66:G78" si="4">VLOOKUP(F66,$J$2:$K$8,2,TRUE)</f>
        <v>4</v>
      </c>
    </row>
    <row r="67" spans="2:7" x14ac:dyDescent="0.35">
      <c r="B67" s="133" t="s">
        <v>128</v>
      </c>
      <c r="C67" s="128">
        <v>162</v>
      </c>
      <c r="D67" s="134">
        <v>642560</v>
      </c>
      <c r="E67" s="130">
        <f t="shared" ref="E67:E78" si="5">D67/C67</f>
        <v>3966.4197530864199</v>
      </c>
      <c r="F67" s="58">
        <f t="shared" ref="F67:F78" si="6">E67/$H$2*100</f>
        <v>106.23160641025071</v>
      </c>
      <c r="G67" s="57">
        <f t="shared" si="4"/>
        <v>10</v>
      </c>
    </row>
    <row r="68" spans="2:7" x14ac:dyDescent="0.35">
      <c r="B68" s="133" t="s">
        <v>129</v>
      </c>
      <c r="C68" s="128">
        <v>934</v>
      </c>
      <c r="D68" s="134">
        <v>3729601</v>
      </c>
      <c r="E68" s="130">
        <f t="shared" si="5"/>
        <v>3993.1488222698072</v>
      </c>
      <c r="F68" s="58">
        <f t="shared" si="6"/>
        <v>106.94748423810603</v>
      </c>
      <c r="G68" s="57">
        <f t="shared" si="4"/>
        <v>10</v>
      </c>
    </row>
    <row r="69" spans="2:7" x14ac:dyDescent="0.35">
      <c r="B69" s="133" t="s">
        <v>130</v>
      </c>
      <c r="C69" s="128">
        <v>780</v>
      </c>
      <c r="D69" s="134">
        <v>2750408</v>
      </c>
      <c r="E69" s="130">
        <f t="shared" si="5"/>
        <v>3526.1641025641024</v>
      </c>
      <c r="F69" s="58">
        <f t="shared" si="6"/>
        <v>94.440351853850586</v>
      </c>
      <c r="G69" s="57">
        <f t="shared" si="4"/>
        <v>8</v>
      </c>
    </row>
    <row r="70" spans="2:7" x14ac:dyDescent="0.35">
      <c r="B70" s="133" t="s">
        <v>131</v>
      </c>
      <c r="C70" s="128">
        <v>147</v>
      </c>
      <c r="D70" s="134">
        <v>426008</v>
      </c>
      <c r="E70" s="130">
        <f t="shared" si="5"/>
        <v>2898.0136054421769</v>
      </c>
      <c r="F70" s="58">
        <f t="shared" si="6"/>
        <v>77.616757647832671</v>
      </c>
      <c r="G70" s="57">
        <f t="shared" si="4"/>
        <v>6</v>
      </c>
    </row>
    <row r="71" spans="2:7" x14ac:dyDescent="0.35">
      <c r="B71" s="133" t="s">
        <v>132</v>
      </c>
      <c r="C71" s="128">
        <v>147</v>
      </c>
      <c r="D71" s="134">
        <v>498979</v>
      </c>
      <c r="E71" s="130">
        <f t="shared" si="5"/>
        <v>3394.4149659863947</v>
      </c>
      <c r="F71" s="58">
        <f t="shared" si="6"/>
        <v>90.911748404625953</v>
      </c>
      <c r="G71" s="57">
        <f t="shared" si="4"/>
        <v>8</v>
      </c>
    </row>
    <row r="72" spans="2:7" x14ac:dyDescent="0.35">
      <c r="B72" s="133" t="s">
        <v>133</v>
      </c>
      <c r="C72" s="128">
        <v>208</v>
      </c>
      <c r="D72" s="134">
        <v>696618</v>
      </c>
      <c r="E72" s="130">
        <f t="shared" si="5"/>
        <v>3349.125</v>
      </c>
      <c r="F72" s="58">
        <f t="shared" si="6"/>
        <v>89.698758821953447</v>
      </c>
      <c r="G72" s="57">
        <f t="shared" si="4"/>
        <v>8</v>
      </c>
    </row>
    <row r="73" spans="2:7" x14ac:dyDescent="0.35">
      <c r="B73" s="133" t="s">
        <v>134</v>
      </c>
      <c r="C73" s="128">
        <v>112</v>
      </c>
      <c r="D73" s="134">
        <v>404292</v>
      </c>
      <c r="E73" s="130">
        <f t="shared" si="5"/>
        <v>3609.75</v>
      </c>
      <c r="F73" s="58">
        <f t="shared" si="6"/>
        <v>96.679011579904142</v>
      </c>
      <c r="G73" s="57">
        <f t="shared" si="4"/>
        <v>8</v>
      </c>
    </row>
    <row r="74" spans="2:7" x14ac:dyDescent="0.35">
      <c r="B74" s="133" t="s">
        <v>135</v>
      </c>
      <c r="C74" s="128">
        <v>112</v>
      </c>
      <c r="D74" s="134">
        <v>279672.5</v>
      </c>
      <c r="E74" s="130">
        <f t="shared" si="5"/>
        <v>2497.0758928571427</v>
      </c>
      <c r="F74" s="58">
        <f t="shared" si="6"/>
        <v>66.878545373345844</v>
      </c>
      <c r="G74" s="57">
        <f t="shared" si="4"/>
        <v>6</v>
      </c>
    </row>
    <row r="75" spans="2:7" x14ac:dyDescent="0.35">
      <c r="B75" s="133" t="s">
        <v>136</v>
      </c>
      <c r="C75" s="128">
        <v>112</v>
      </c>
      <c r="D75" s="134">
        <v>372224.43</v>
      </c>
      <c r="E75" s="130">
        <f t="shared" si="5"/>
        <v>3323.4324107142857</v>
      </c>
      <c r="F75" s="58">
        <f t="shared" si="6"/>
        <v>89.010640770268068</v>
      </c>
      <c r="G75" s="57">
        <f t="shared" si="4"/>
        <v>8</v>
      </c>
    </row>
    <row r="76" spans="2:7" x14ac:dyDescent="0.35">
      <c r="B76" s="133" t="s">
        <v>137</v>
      </c>
      <c r="C76" s="128">
        <v>35</v>
      </c>
      <c r="D76" s="134">
        <v>139867</v>
      </c>
      <c r="E76" s="130">
        <f t="shared" si="5"/>
        <v>3996.2</v>
      </c>
      <c r="F76" s="58">
        <f t="shared" si="6"/>
        <v>107.02920315135755</v>
      </c>
      <c r="G76" s="57">
        <f t="shared" si="4"/>
        <v>10</v>
      </c>
    </row>
    <row r="77" spans="2:7" x14ac:dyDescent="0.35">
      <c r="B77" s="133" t="s">
        <v>138</v>
      </c>
      <c r="C77" s="128">
        <v>492</v>
      </c>
      <c r="D77" s="134">
        <v>1775381.31</v>
      </c>
      <c r="E77" s="130">
        <f t="shared" si="5"/>
        <v>3608.4985975609757</v>
      </c>
      <c r="F77" s="58">
        <f t="shared" si="6"/>
        <v>96.645495588244458</v>
      </c>
      <c r="G77" s="57">
        <f t="shared" si="4"/>
        <v>8</v>
      </c>
    </row>
    <row r="78" spans="2:7" x14ac:dyDescent="0.35">
      <c r="B78" s="135" t="s">
        <v>139</v>
      </c>
      <c r="C78" s="136">
        <v>29</v>
      </c>
      <c r="D78" s="137">
        <v>127020.09000000001</v>
      </c>
      <c r="E78" s="136">
        <f t="shared" si="5"/>
        <v>4380.0031034482763</v>
      </c>
      <c r="F78" s="59">
        <f t="shared" si="6"/>
        <v>117.30850356902612</v>
      </c>
      <c r="G78" s="60">
        <f t="shared" si="4"/>
        <v>10</v>
      </c>
    </row>
  </sheetData>
  <sheetProtection algorithmName="SHA-512" hashValue="QZg0F6lgaMfbTKnQO9RcsD0j7ZMeKShupq2IxrqEzAbQzGsODhu9GkOWol11owpNdRegIRYnJ8zKtpDZsIUlXw==" saltValue="LbodDgsb3xyXqExksSukNA==" spinCount="100000" sheet="1" objects="1" scenarios="1"/>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F06EB-CED8-43D4-8A57-835295CD47CD}">
  <dimension ref="B2:M80"/>
  <sheetViews>
    <sheetView zoomScaleNormal="100" workbookViewId="0">
      <selection activeCell="H6" sqref="H6"/>
    </sheetView>
  </sheetViews>
  <sheetFormatPr defaultRowHeight="14.5" x14ac:dyDescent="0.35"/>
  <cols>
    <col min="2" max="2" width="17.08984375" customWidth="1"/>
    <col min="3" max="4" width="12.26953125" customWidth="1"/>
    <col min="5" max="5" width="16.08984375" customWidth="1"/>
    <col min="6" max="6" width="13.453125" customWidth="1"/>
    <col min="7" max="7" width="14" customWidth="1"/>
    <col min="8" max="8" width="16.08984375" customWidth="1"/>
    <col min="9" max="9" width="11.453125" customWidth="1"/>
    <col min="10" max="10" width="9.08984375" customWidth="1"/>
    <col min="11" max="11" width="14.08984375" customWidth="1"/>
    <col min="12" max="12" width="14.90625" customWidth="1"/>
    <col min="13" max="15" width="8.7265625" customWidth="1"/>
    <col min="16" max="16" width="11" customWidth="1"/>
    <col min="17" max="17" width="12.7265625" customWidth="1"/>
  </cols>
  <sheetData>
    <row r="2" spans="2:13" ht="29" x14ac:dyDescent="0.35">
      <c r="B2" s="89" t="s">
        <v>7</v>
      </c>
      <c r="C2" s="14" t="s">
        <v>4</v>
      </c>
      <c r="D2" s="14" t="s">
        <v>8</v>
      </c>
      <c r="E2" s="14" t="s">
        <v>9</v>
      </c>
      <c r="F2" s="14" t="s">
        <v>10</v>
      </c>
      <c r="G2" s="14" t="s">
        <v>11</v>
      </c>
      <c r="H2" s="14" t="s">
        <v>12</v>
      </c>
      <c r="I2" s="14" t="s">
        <v>13</v>
      </c>
      <c r="K2" s="31" t="s">
        <v>14</v>
      </c>
      <c r="L2" s="15" t="s">
        <v>15</v>
      </c>
      <c r="M2" s="14" t="s">
        <v>6</v>
      </c>
    </row>
    <row r="3" spans="2:13" ht="14.5" customHeight="1" x14ac:dyDescent="0.35">
      <c r="B3" s="33" t="s">
        <v>63</v>
      </c>
      <c r="C3" s="21">
        <v>62</v>
      </c>
      <c r="D3">
        <v>34</v>
      </c>
      <c r="E3" s="21">
        <v>22</v>
      </c>
      <c r="F3">
        <v>4</v>
      </c>
      <c r="G3" s="21">
        <f>SUM(C3:F3)</f>
        <v>122</v>
      </c>
      <c r="H3" s="18">
        <f>G3/MAX($G$3:$G$79)*100</f>
        <v>40.666666666666664</v>
      </c>
      <c r="I3" s="19">
        <f>VLOOKUP(H3,$L$3:$M$10,2,TRUE)</f>
        <v>4</v>
      </c>
      <c r="K3" s="16" t="s">
        <v>16</v>
      </c>
      <c r="L3" s="13">
        <v>-20</v>
      </c>
      <c r="M3" s="9">
        <v>0</v>
      </c>
    </row>
    <row r="4" spans="2:13" x14ac:dyDescent="0.35">
      <c r="B4" s="33" t="s">
        <v>64</v>
      </c>
      <c r="C4" s="21">
        <v>72</v>
      </c>
      <c r="D4">
        <v>51</v>
      </c>
      <c r="E4" s="21">
        <v>46</v>
      </c>
      <c r="F4">
        <v>0</v>
      </c>
      <c r="G4" s="21">
        <f t="shared" ref="G4:G67" si="0">SUM(C4:F4)</f>
        <v>169</v>
      </c>
      <c r="H4" s="18">
        <f t="shared" ref="H4:H67" si="1">G4/MAX($G$3:$G$63)*100</f>
        <v>61.231884057971023</v>
      </c>
      <c r="I4" s="19">
        <f>VLOOKUP(H4,$L$3:$M$10,2,TRUE)</f>
        <v>8</v>
      </c>
      <c r="K4" s="10" t="s">
        <v>17</v>
      </c>
      <c r="L4" s="13">
        <v>20</v>
      </c>
      <c r="M4" s="9">
        <v>1</v>
      </c>
    </row>
    <row r="5" spans="2:13" x14ac:dyDescent="0.35">
      <c r="B5" s="33" t="s">
        <v>65</v>
      </c>
      <c r="C5" s="21">
        <v>62</v>
      </c>
      <c r="D5">
        <v>55</v>
      </c>
      <c r="E5" s="21">
        <v>23</v>
      </c>
      <c r="F5">
        <v>0</v>
      </c>
      <c r="G5" s="21">
        <f t="shared" si="0"/>
        <v>140</v>
      </c>
      <c r="H5" s="18">
        <f t="shared" si="1"/>
        <v>50.724637681159422</v>
      </c>
      <c r="I5" s="19">
        <f t="shared" ref="I5:I34" si="2">VLOOKUP(H5,$L$3:$M$10,2,TRUE)</f>
        <v>6</v>
      </c>
      <c r="K5" s="10" t="s">
        <v>18</v>
      </c>
      <c r="L5" s="13">
        <v>30</v>
      </c>
      <c r="M5" s="9">
        <v>2</v>
      </c>
    </row>
    <row r="6" spans="2:13" x14ac:dyDescent="0.35">
      <c r="B6" s="33" t="s">
        <v>66</v>
      </c>
      <c r="C6" s="21">
        <v>62</v>
      </c>
      <c r="D6">
        <v>90</v>
      </c>
      <c r="E6" s="21">
        <v>13</v>
      </c>
      <c r="F6">
        <v>0</v>
      </c>
      <c r="G6" s="21">
        <f t="shared" si="0"/>
        <v>165</v>
      </c>
      <c r="H6" s="18">
        <f t="shared" si="1"/>
        <v>59.782608695652172</v>
      </c>
      <c r="I6" s="19">
        <f t="shared" si="2"/>
        <v>6</v>
      </c>
      <c r="K6" s="10" t="s">
        <v>19</v>
      </c>
      <c r="L6" s="13">
        <v>40</v>
      </c>
      <c r="M6" s="9">
        <v>4</v>
      </c>
    </row>
    <row r="7" spans="2:13" x14ac:dyDescent="0.35">
      <c r="B7" s="33" t="s">
        <v>67</v>
      </c>
      <c r="C7" s="21">
        <v>62</v>
      </c>
      <c r="D7">
        <v>75</v>
      </c>
      <c r="E7" s="21">
        <v>15</v>
      </c>
      <c r="F7">
        <v>0</v>
      </c>
      <c r="G7" s="21">
        <f t="shared" si="0"/>
        <v>152</v>
      </c>
      <c r="H7" s="18">
        <f t="shared" si="1"/>
        <v>55.072463768115945</v>
      </c>
      <c r="I7" s="19">
        <f t="shared" si="2"/>
        <v>6</v>
      </c>
      <c r="K7" s="10" t="s">
        <v>20</v>
      </c>
      <c r="L7" s="13">
        <v>50</v>
      </c>
      <c r="M7" s="9">
        <v>6</v>
      </c>
    </row>
    <row r="8" spans="2:13" x14ac:dyDescent="0.35">
      <c r="B8" s="33" t="s">
        <v>68</v>
      </c>
      <c r="C8" s="21">
        <v>64</v>
      </c>
      <c r="D8">
        <v>31</v>
      </c>
      <c r="E8" s="21">
        <v>18</v>
      </c>
      <c r="F8">
        <v>0</v>
      </c>
      <c r="G8" s="21">
        <f t="shared" si="0"/>
        <v>113</v>
      </c>
      <c r="H8" s="18">
        <f t="shared" si="1"/>
        <v>40.942028985507243</v>
      </c>
      <c r="I8" s="19">
        <f t="shared" si="2"/>
        <v>4</v>
      </c>
      <c r="K8" s="10" t="s">
        <v>21</v>
      </c>
      <c r="L8" s="13">
        <v>60</v>
      </c>
      <c r="M8" s="9">
        <v>8</v>
      </c>
    </row>
    <row r="9" spans="2:13" x14ac:dyDescent="0.35">
      <c r="B9" s="33" t="s">
        <v>69</v>
      </c>
      <c r="C9" s="21">
        <v>59</v>
      </c>
      <c r="D9">
        <v>49</v>
      </c>
      <c r="E9" s="21">
        <v>9</v>
      </c>
      <c r="F9">
        <v>0</v>
      </c>
      <c r="G9" s="21">
        <f>SUM(C9:F9)</f>
        <v>117</v>
      </c>
      <c r="H9" s="18">
        <f t="shared" si="1"/>
        <v>42.391304347826086</v>
      </c>
      <c r="I9" s="19">
        <f t="shared" si="2"/>
        <v>4</v>
      </c>
      <c r="K9" s="10" t="s">
        <v>22</v>
      </c>
      <c r="L9" s="13">
        <v>70</v>
      </c>
      <c r="M9" s="9">
        <v>10</v>
      </c>
    </row>
    <row r="10" spans="2:13" x14ac:dyDescent="0.35">
      <c r="B10" s="33" t="s">
        <v>70</v>
      </c>
      <c r="C10" s="21">
        <v>100</v>
      </c>
      <c r="D10">
        <v>40</v>
      </c>
      <c r="E10" s="21">
        <v>40</v>
      </c>
      <c r="F10">
        <v>0</v>
      </c>
      <c r="G10" s="21">
        <f t="shared" si="0"/>
        <v>180</v>
      </c>
      <c r="H10" s="18">
        <f t="shared" si="1"/>
        <v>65.217391304347828</v>
      </c>
      <c r="I10" s="19">
        <f t="shared" si="2"/>
        <v>8</v>
      </c>
      <c r="K10" s="10" t="s">
        <v>23</v>
      </c>
      <c r="L10" s="13">
        <v>80</v>
      </c>
      <c r="M10" s="9">
        <v>12</v>
      </c>
    </row>
    <row r="11" spans="2:13" x14ac:dyDescent="0.35">
      <c r="B11" s="33" t="s">
        <v>71</v>
      </c>
      <c r="C11" s="21">
        <v>100</v>
      </c>
      <c r="D11">
        <v>15</v>
      </c>
      <c r="E11" s="21">
        <v>38</v>
      </c>
      <c r="F11">
        <v>0</v>
      </c>
      <c r="G11" s="21">
        <f t="shared" si="0"/>
        <v>153</v>
      </c>
      <c r="H11" s="18">
        <f t="shared" si="1"/>
        <v>55.434782608695656</v>
      </c>
      <c r="I11" s="19">
        <f t="shared" si="2"/>
        <v>6</v>
      </c>
    </row>
    <row r="12" spans="2:13" x14ac:dyDescent="0.35">
      <c r="B12" s="33" t="s">
        <v>72</v>
      </c>
      <c r="C12" s="21">
        <v>34</v>
      </c>
      <c r="D12">
        <v>10</v>
      </c>
      <c r="E12" s="21">
        <v>0</v>
      </c>
      <c r="F12">
        <v>0</v>
      </c>
      <c r="G12" s="21">
        <f t="shared" si="0"/>
        <v>44</v>
      </c>
      <c r="H12" s="18">
        <f t="shared" si="1"/>
        <v>15.942028985507244</v>
      </c>
      <c r="I12" s="19">
        <f t="shared" si="2"/>
        <v>0</v>
      </c>
    </row>
    <row r="13" spans="2:13" x14ac:dyDescent="0.35">
      <c r="B13" s="33" t="s">
        <v>73</v>
      </c>
      <c r="C13" s="21">
        <v>54</v>
      </c>
      <c r="D13">
        <v>16</v>
      </c>
      <c r="E13" s="21">
        <v>0</v>
      </c>
      <c r="F13">
        <v>0</v>
      </c>
      <c r="G13" s="21">
        <f t="shared" si="0"/>
        <v>70</v>
      </c>
      <c r="H13" s="18">
        <f t="shared" si="1"/>
        <v>25.362318840579711</v>
      </c>
      <c r="I13" s="19">
        <f t="shared" si="2"/>
        <v>1</v>
      </c>
    </row>
    <row r="14" spans="2:13" x14ac:dyDescent="0.35">
      <c r="B14" s="33" t="s">
        <v>74</v>
      </c>
      <c r="C14" s="21">
        <v>60</v>
      </c>
      <c r="D14">
        <v>0</v>
      </c>
      <c r="E14" s="21">
        <v>0</v>
      </c>
      <c r="F14">
        <v>0</v>
      </c>
      <c r="G14" s="21">
        <f t="shared" si="0"/>
        <v>60</v>
      </c>
      <c r="H14" s="18">
        <f t="shared" si="1"/>
        <v>21.739130434782609</v>
      </c>
      <c r="I14" s="19">
        <f t="shared" si="2"/>
        <v>1</v>
      </c>
    </row>
    <row r="15" spans="2:13" x14ac:dyDescent="0.35">
      <c r="B15" s="33" t="s">
        <v>75</v>
      </c>
      <c r="C15" s="21">
        <v>49</v>
      </c>
      <c r="D15">
        <v>0</v>
      </c>
      <c r="E15" s="21">
        <v>0</v>
      </c>
      <c r="F15">
        <v>0</v>
      </c>
      <c r="G15" s="21">
        <f t="shared" si="0"/>
        <v>49</v>
      </c>
      <c r="H15" s="18">
        <f t="shared" si="1"/>
        <v>17.753623188405797</v>
      </c>
      <c r="I15" s="19">
        <f t="shared" si="2"/>
        <v>0</v>
      </c>
    </row>
    <row r="16" spans="2:13" x14ac:dyDescent="0.35">
      <c r="B16" s="33" t="s">
        <v>76</v>
      </c>
      <c r="C16" s="21">
        <v>40</v>
      </c>
      <c r="D16">
        <v>0</v>
      </c>
      <c r="E16" s="21">
        <v>0</v>
      </c>
      <c r="F16">
        <v>0</v>
      </c>
      <c r="G16" s="21">
        <f t="shared" si="0"/>
        <v>40</v>
      </c>
      <c r="H16" s="18">
        <f>G16/MAX($G$3:$G$63)*100</f>
        <v>14.492753623188406</v>
      </c>
      <c r="I16" s="19">
        <f t="shared" si="2"/>
        <v>0</v>
      </c>
    </row>
    <row r="17" spans="2:9" x14ac:dyDescent="0.35">
      <c r="B17" s="33" t="s">
        <v>77</v>
      </c>
      <c r="C17" s="21">
        <v>40</v>
      </c>
      <c r="D17">
        <v>0</v>
      </c>
      <c r="E17" s="21">
        <v>0</v>
      </c>
      <c r="F17">
        <v>0</v>
      </c>
      <c r="G17" s="21">
        <f>SUM(C17:F17)</f>
        <v>40</v>
      </c>
      <c r="H17" s="18">
        <f>G17/MAX($G$3:$G$63)*100</f>
        <v>14.492753623188406</v>
      </c>
      <c r="I17" s="19">
        <f t="shared" si="2"/>
        <v>0</v>
      </c>
    </row>
    <row r="18" spans="2:9" x14ac:dyDescent="0.35">
      <c r="B18" s="33" t="s">
        <v>78</v>
      </c>
      <c r="C18" s="21">
        <v>69</v>
      </c>
      <c r="D18">
        <v>36</v>
      </c>
      <c r="E18" s="21">
        <v>0</v>
      </c>
      <c r="F18">
        <v>0</v>
      </c>
      <c r="G18" s="21">
        <f t="shared" si="0"/>
        <v>105</v>
      </c>
      <c r="H18" s="18">
        <f t="shared" si="1"/>
        <v>38.04347826086957</v>
      </c>
      <c r="I18" s="19">
        <f t="shared" si="2"/>
        <v>2</v>
      </c>
    </row>
    <row r="19" spans="2:9" x14ac:dyDescent="0.35">
      <c r="B19" s="33" t="s">
        <v>79</v>
      </c>
      <c r="C19" s="21">
        <v>65</v>
      </c>
      <c r="D19">
        <v>20</v>
      </c>
      <c r="E19" s="21">
        <v>0</v>
      </c>
      <c r="F19">
        <v>0</v>
      </c>
      <c r="G19" s="21">
        <f t="shared" si="0"/>
        <v>85</v>
      </c>
      <c r="H19" s="18">
        <f t="shared" si="1"/>
        <v>30.79710144927536</v>
      </c>
      <c r="I19" s="19">
        <f t="shared" si="2"/>
        <v>2</v>
      </c>
    </row>
    <row r="20" spans="2:9" x14ac:dyDescent="0.35">
      <c r="B20" s="33" t="s">
        <v>80</v>
      </c>
      <c r="C20" s="21">
        <v>80</v>
      </c>
      <c r="D20">
        <v>90</v>
      </c>
      <c r="E20" s="21">
        <v>5</v>
      </c>
      <c r="F20">
        <v>85</v>
      </c>
      <c r="G20" s="21">
        <f t="shared" si="0"/>
        <v>260</v>
      </c>
      <c r="H20" s="18">
        <f t="shared" si="1"/>
        <v>94.20289855072464</v>
      </c>
      <c r="I20" s="19">
        <f t="shared" si="2"/>
        <v>12</v>
      </c>
    </row>
    <row r="21" spans="2:9" x14ac:dyDescent="0.35">
      <c r="B21" s="33" t="s">
        <v>81</v>
      </c>
      <c r="C21" s="21">
        <v>71</v>
      </c>
      <c r="D21">
        <v>53</v>
      </c>
      <c r="E21" s="21">
        <v>7</v>
      </c>
      <c r="F21">
        <v>0</v>
      </c>
      <c r="G21" s="21">
        <f t="shared" si="0"/>
        <v>131</v>
      </c>
      <c r="H21" s="18">
        <f t="shared" si="1"/>
        <v>47.463768115942031</v>
      </c>
      <c r="I21" s="19">
        <f t="shared" si="2"/>
        <v>4</v>
      </c>
    </row>
    <row r="22" spans="2:9" x14ac:dyDescent="0.35">
      <c r="B22" s="33" t="s">
        <v>82</v>
      </c>
      <c r="C22" s="21">
        <v>92</v>
      </c>
      <c r="D22">
        <v>92</v>
      </c>
      <c r="E22" s="21">
        <v>92</v>
      </c>
      <c r="F22">
        <v>0</v>
      </c>
      <c r="G22" s="21">
        <f t="shared" si="0"/>
        <v>276</v>
      </c>
      <c r="H22" s="18">
        <f t="shared" si="1"/>
        <v>100</v>
      </c>
      <c r="I22" s="19">
        <f t="shared" si="2"/>
        <v>12</v>
      </c>
    </row>
    <row r="23" spans="2:9" x14ac:dyDescent="0.35">
      <c r="B23" s="33" t="s">
        <v>83</v>
      </c>
      <c r="C23" s="21">
        <v>60</v>
      </c>
      <c r="D23">
        <v>65</v>
      </c>
      <c r="E23" s="21">
        <v>26</v>
      </c>
      <c r="F23">
        <v>0</v>
      </c>
      <c r="G23" s="21">
        <f t="shared" si="0"/>
        <v>151</v>
      </c>
      <c r="H23" s="18">
        <f t="shared" si="1"/>
        <v>54.710144927536234</v>
      </c>
      <c r="I23" s="19">
        <f t="shared" si="2"/>
        <v>6</v>
      </c>
    </row>
    <row r="24" spans="2:9" x14ac:dyDescent="0.35">
      <c r="B24" s="33" t="s">
        <v>84</v>
      </c>
      <c r="C24" s="21">
        <v>51</v>
      </c>
      <c r="D24">
        <v>42</v>
      </c>
      <c r="E24" s="21">
        <v>40</v>
      </c>
      <c r="F24">
        <v>0</v>
      </c>
      <c r="G24" s="21">
        <f t="shared" si="0"/>
        <v>133</v>
      </c>
      <c r="H24" s="18">
        <f t="shared" si="1"/>
        <v>48.188405797101446</v>
      </c>
      <c r="I24" s="19">
        <f t="shared" si="2"/>
        <v>4</v>
      </c>
    </row>
    <row r="25" spans="2:9" x14ac:dyDescent="0.35">
      <c r="B25" s="33" t="s">
        <v>85</v>
      </c>
      <c r="C25" s="21">
        <v>30</v>
      </c>
      <c r="D25">
        <v>59</v>
      </c>
      <c r="E25" s="21">
        <v>49</v>
      </c>
      <c r="F25">
        <v>0</v>
      </c>
      <c r="G25" s="21">
        <f t="shared" si="0"/>
        <v>138</v>
      </c>
      <c r="H25" s="18">
        <f t="shared" si="1"/>
        <v>50</v>
      </c>
      <c r="I25" s="19">
        <f t="shared" si="2"/>
        <v>6</v>
      </c>
    </row>
    <row r="26" spans="2:9" x14ac:dyDescent="0.35">
      <c r="B26" s="33" t="s">
        <v>86</v>
      </c>
      <c r="C26" s="21">
        <v>70</v>
      </c>
      <c r="D26">
        <v>19</v>
      </c>
      <c r="E26" s="21">
        <v>23</v>
      </c>
      <c r="F26">
        <v>2</v>
      </c>
      <c r="G26" s="21">
        <f t="shared" si="0"/>
        <v>114</v>
      </c>
      <c r="H26" s="18">
        <f t="shared" si="1"/>
        <v>41.304347826086953</v>
      </c>
      <c r="I26" s="19">
        <f t="shared" si="2"/>
        <v>4</v>
      </c>
    </row>
    <row r="27" spans="2:9" x14ac:dyDescent="0.35">
      <c r="B27" s="33" t="s">
        <v>87</v>
      </c>
      <c r="C27" s="21">
        <v>51</v>
      </c>
      <c r="D27">
        <v>100</v>
      </c>
      <c r="E27" s="21">
        <v>51</v>
      </c>
      <c r="F27">
        <v>0</v>
      </c>
      <c r="G27" s="21">
        <f t="shared" si="0"/>
        <v>202</v>
      </c>
      <c r="H27" s="18">
        <f t="shared" si="1"/>
        <v>73.188405797101453</v>
      </c>
      <c r="I27" s="19">
        <f t="shared" si="2"/>
        <v>10</v>
      </c>
    </row>
    <row r="28" spans="2:9" x14ac:dyDescent="0.35">
      <c r="B28" s="33" t="s">
        <v>88</v>
      </c>
      <c r="C28" s="21">
        <v>40</v>
      </c>
      <c r="D28">
        <v>30</v>
      </c>
      <c r="E28" s="21">
        <v>0</v>
      </c>
      <c r="F28">
        <v>30</v>
      </c>
      <c r="G28" s="21">
        <f t="shared" si="0"/>
        <v>100</v>
      </c>
      <c r="H28" s="18">
        <f t="shared" si="1"/>
        <v>36.231884057971016</v>
      </c>
      <c r="I28" s="19">
        <f t="shared" si="2"/>
        <v>2</v>
      </c>
    </row>
    <row r="29" spans="2:9" x14ac:dyDescent="0.35">
      <c r="B29" s="33" t="s">
        <v>89</v>
      </c>
      <c r="C29" s="21">
        <v>65</v>
      </c>
      <c r="D29">
        <v>6</v>
      </c>
      <c r="E29" s="21">
        <v>0</v>
      </c>
      <c r="F29">
        <v>0</v>
      </c>
      <c r="G29" s="21">
        <f t="shared" si="0"/>
        <v>71</v>
      </c>
      <c r="H29" s="18">
        <f t="shared" si="1"/>
        <v>25.724637681159418</v>
      </c>
      <c r="I29" s="19">
        <f t="shared" si="2"/>
        <v>1</v>
      </c>
    </row>
    <row r="30" spans="2:9" x14ac:dyDescent="0.35">
      <c r="B30" s="33" t="s">
        <v>90</v>
      </c>
      <c r="C30" s="21">
        <v>51</v>
      </c>
      <c r="D30">
        <v>0</v>
      </c>
      <c r="E30" s="21">
        <v>0</v>
      </c>
      <c r="F30">
        <v>0</v>
      </c>
      <c r="G30" s="21">
        <f t="shared" si="0"/>
        <v>51</v>
      </c>
      <c r="H30" s="18">
        <f t="shared" si="1"/>
        <v>18.478260869565215</v>
      </c>
      <c r="I30" s="19">
        <f t="shared" si="2"/>
        <v>0</v>
      </c>
    </row>
    <row r="31" spans="2:9" x14ac:dyDescent="0.35">
      <c r="B31" s="33" t="s">
        <v>91</v>
      </c>
      <c r="C31" s="21">
        <v>100</v>
      </c>
      <c r="D31">
        <v>6</v>
      </c>
      <c r="E31" s="21">
        <v>0</v>
      </c>
      <c r="F31">
        <v>0</v>
      </c>
      <c r="G31" s="21">
        <f t="shared" si="0"/>
        <v>106</v>
      </c>
      <c r="H31" s="18">
        <f t="shared" si="1"/>
        <v>38.405797101449274</v>
      </c>
      <c r="I31" s="19">
        <f t="shared" si="2"/>
        <v>2</v>
      </c>
    </row>
    <row r="32" spans="2:9" x14ac:dyDescent="0.35">
      <c r="B32" s="33" t="s">
        <v>92</v>
      </c>
      <c r="C32" s="21">
        <v>88</v>
      </c>
      <c r="D32">
        <v>26</v>
      </c>
      <c r="E32" s="21">
        <v>12</v>
      </c>
      <c r="F32">
        <v>0</v>
      </c>
      <c r="G32" s="21">
        <f t="shared" si="0"/>
        <v>126</v>
      </c>
      <c r="H32" s="18">
        <f t="shared" si="1"/>
        <v>45.652173913043477</v>
      </c>
      <c r="I32" s="19">
        <f t="shared" si="2"/>
        <v>4</v>
      </c>
    </row>
    <row r="33" spans="2:9" x14ac:dyDescent="0.35">
      <c r="B33" s="33" t="s">
        <v>93</v>
      </c>
      <c r="C33" s="21">
        <v>61</v>
      </c>
      <c r="D33">
        <v>23</v>
      </c>
      <c r="E33" s="21">
        <v>0</v>
      </c>
      <c r="F33">
        <v>38</v>
      </c>
      <c r="G33" s="21">
        <f t="shared" si="0"/>
        <v>122</v>
      </c>
      <c r="H33" s="18">
        <f t="shared" si="1"/>
        <v>44.20289855072464</v>
      </c>
      <c r="I33" s="19">
        <f t="shared" si="2"/>
        <v>4</v>
      </c>
    </row>
    <row r="34" spans="2:9" x14ac:dyDescent="0.35">
      <c r="B34" s="33" t="s">
        <v>94</v>
      </c>
      <c r="C34" s="21">
        <v>100</v>
      </c>
      <c r="D34">
        <v>0</v>
      </c>
      <c r="E34" s="21">
        <v>0</v>
      </c>
      <c r="F34">
        <v>100</v>
      </c>
      <c r="G34" s="21">
        <f t="shared" si="0"/>
        <v>200</v>
      </c>
      <c r="H34" s="18">
        <f t="shared" si="1"/>
        <v>72.463768115942031</v>
      </c>
      <c r="I34" s="19">
        <f t="shared" si="2"/>
        <v>10</v>
      </c>
    </row>
    <row r="35" spans="2:9" x14ac:dyDescent="0.35">
      <c r="B35" s="33" t="s">
        <v>95</v>
      </c>
      <c r="C35" s="21">
        <v>61</v>
      </c>
      <c r="D35">
        <v>2</v>
      </c>
      <c r="E35" s="21">
        <v>2</v>
      </c>
      <c r="F35">
        <v>2</v>
      </c>
      <c r="G35" s="21">
        <f t="shared" si="0"/>
        <v>67</v>
      </c>
      <c r="H35" s="18">
        <f t="shared" si="1"/>
        <v>24.275362318840578</v>
      </c>
      <c r="I35" s="19">
        <f t="shared" ref="I35:I66" si="3">VLOOKUP(H35,$L$3:$M$10,2,TRUE)</f>
        <v>1</v>
      </c>
    </row>
    <row r="36" spans="2:9" x14ac:dyDescent="0.35">
      <c r="B36" s="33" t="s">
        <v>96</v>
      </c>
      <c r="C36" s="21">
        <v>52</v>
      </c>
      <c r="D36">
        <v>12</v>
      </c>
      <c r="E36" s="21">
        <v>0</v>
      </c>
      <c r="F36">
        <v>0</v>
      </c>
      <c r="G36" s="21">
        <f t="shared" si="0"/>
        <v>64</v>
      </c>
      <c r="H36" s="18">
        <f t="shared" si="1"/>
        <v>23.188405797101449</v>
      </c>
      <c r="I36" s="19">
        <f t="shared" si="3"/>
        <v>1</v>
      </c>
    </row>
    <row r="37" spans="2:9" x14ac:dyDescent="0.35">
      <c r="B37" s="33" t="s">
        <v>97</v>
      </c>
      <c r="C37" s="21">
        <v>63</v>
      </c>
      <c r="D37">
        <v>34</v>
      </c>
      <c r="E37" s="21">
        <v>0</v>
      </c>
      <c r="F37">
        <v>19</v>
      </c>
      <c r="G37" s="21">
        <f t="shared" si="0"/>
        <v>116</v>
      </c>
      <c r="H37" s="18">
        <f t="shared" si="1"/>
        <v>42.028985507246375</v>
      </c>
      <c r="I37" s="19">
        <f t="shared" si="3"/>
        <v>4</v>
      </c>
    </row>
    <row r="38" spans="2:9" x14ac:dyDescent="0.35">
      <c r="B38" s="33" t="s">
        <v>98</v>
      </c>
      <c r="C38" s="21">
        <v>61</v>
      </c>
      <c r="D38">
        <v>80</v>
      </c>
      <c r="E38" s="21">
        <v>60</v>
      </c>
      <c r="F38">
        <v>0</v>
      </c>
      <c r="G38" s="21">
        <f t="shared" si="0"/>
        <v>201</v>
      </c>
      <c r="H38" s="18">
        <f t="shared" si="1"/>
        <v>72.826086956521735</v>
      </c>
      <c r="I38" s="19">
        <f t="shared" si="3"/>
        <v>10</v>
      </c>
    </row>
    <row r="39" spans="2:9" x14ac:dyDescent="0.35">
      <c r="B39" s="33" t="s">
        <v>99</v>
      </c>
      <c r="C39" s="21">
        <v>61</v>
      </c>
      <c r="D39">
        <v>81</v>
      </c>
      <c r="E39" s="21">
        <v>31</v>
      </c>
      <c r="F39">
        <v>0</v>
      </c>
      <c r="G39" s="21">
        <f t="shared" si="0"/>
        <v>173</v>
      </c>
      <c r="H39" s="18">
        <f t="shared" si="1"/>
        <v>62.681159420289859</v>
      </c>
      <c r="I39" s="19">
        <f t="shared" si="3"/>
        <v>8</v>
      </c>
    </row>
    <row r="40" spans="2:9" x14ac:dyDescent="0.35">
      <c r="B40" s="33" t="s">
        <v>100</v>
      </c>
      <c r="C40" s="21">
        <v>100</v>
      </c>
      <c r="D40">
        <v>100</v>
      </c>
      <c r="E40" s="21">
        <v>0</v>
      </c>
      <c r="F40">
        <v>0</v>
      </c>
      <c r="G40" s="21">
        <f t="shared" si="0"/>
        <v>200</v>
      </c>
      <c r="H40" s="18">
        <f t="shared" si="1"/>
        <v>72.463768115942031</v>
      </c>
      <c r="I40" s="19">
        <f t="shared" si="3"/>
        <v>10</v>
      </c>
    </row>
    <row r="41" spans="2:9" x14ac:dyDescent="0.35">
      <c r="B41" s="33" t="s">
        <v>101</v>
      </c>
      <c r="C41" s="21">
        <v>61</v>
      </c>
      <c r="D41">
        <v>56</v>
      </c>
      <c r="E41" s="21">
        <v>48</v>
      </c>
      <c r="F41">
        <v>0</v>
      </c>
      <c r="G41" s="21">
        <f t="shared" si="0"/>
        <v>165</v>
      </c>
      <c r="H41" s="18">
        <f t="shared" si="1"/>
        <v>59.782608695652172</v>
      </c>
      <c r="I41" s="19">
        <f t="shared" si="3"/>
        <v>6</v>
      </c>
    </row>
    <row r="42" spans="2:9" x14ac:dyDescent="0.35">
      <c r="B42" s="33" t="s">
        <v>102</v>
      </c>
      <c r="C42" s="21">
        <v>61</v>
      </c>
      <c r="D42">
        <v>68</v>
      </c>
      <c r="E42" s="21">
        <v>29</v>
      </c>
      <c r="F42">
        <v>0</v>
      </c>
      <c r="G42" s="21">
        <f t="shared" si="0"/>
        <v>158</v>
      </c>
      <c r="H42" s="18">
        <f t="shared" si="1"/>
        <v>57.246376811594203</v>
      </c>
      <c r="I42" s="19">
        <f t="shared" si="3"/>
        <v>6</v>
      </c>
    </row>
    <row r="43" spans="2:9" x14ac:dyDescent="0.35">
      <c r="B43" s="33" t="s">
        <v>103</v>
      </c>
      <c r="C43" s="21">
        <v>51</v>
      </c>
      <c r="D43">
        <v>11</v>
      </c>
      <c r="E43" s="21">
        <v>36</v>
      </c>
      <c r="F43">
        <v>0</v>
      </c>
      <c r="G43" s="21">
        <f t="shared" si="0"/>
        <v>98</v>
      </c>
      <c r="H43" s="18">
        <f t="shared" si="1"/>
        <v>35.507246376811594</v>
      </c>
      <c r="I43" s="19">
        <f t="shared" si="3"/>
        <v>2</v>
      </c>
    </row>
    <row r="44" spans="2:9" x14ac:dyDescent="0.35">
      <c r="B44" s="33" t="s">
        <v>104</v>
      </c>
      <c r="C44" s="21">
        <v>61</v>
      </c>
      <c r="D44">
        <v>73</v>
      </c>
      <c r="E44" s="21">
        <v>53</v>
      </c>
      <c r="F44">
        <v>0</v>
      </c>
      <c r="G44" s="21">
        <f t="shared" si="0"/>
        <v>187</v>
      </c>
      <c r="H44" s="18">
        <f t="shared" si="1"/>
        <v>67.753623188405797</v>
      </c>
      <c r="I44" s="19">
        <f t="shared" si="3"/>
        <v>8</v>
      </c>
    </row>
    <row r="45" spans="2:9" x14ac:dyDescent="0.35">
      <c r="B45" s="33" t="s">
        <v>105</v>
      </c>
      <c r="C45" s="21">
        <v>61</v>
      </c>
      <c r="D45">
        <v>46</v>
      </c>
      <c r="E45" s="21">
        <v>46</v>
      </c>
      <c r="F45">
        <v>0</v>
      </c>
      <c r="G45" s="21">
        <f t="shared" si="0"/>
        <v>153</v>
      </c>
      <c r="H45" s="18">
        <f t="shared" si="1"/>
        <v>55.434782608695656</v>
      </c>
      <c r="I45" s="19">
        <f t="shared" si="3"/>
        <v>6</v>
      </c>
    </row>
    <row r="46" spans="2:9" x14ac:dyDescent="0.35">
      <c r="B46" s="33" t="s">
        <v>106</v>
      </c>
      <c r="C46" s="21">
        <v>100</v>
      </c>
      <c r="D46">
        <v>60</v>
      </c>
      <c r="E46" s="21">
        <v>0</v>
      </c>
      <c r="F46">
        <v>0</v>
      </c>
      <c r="G46" s="21">
        <f t="shared" si="0"/>
        <v>160</v>
      </c>
      <c r="H46" s="18">
        <f t="shared" si="1"/>
        <v>57.971014492753625</v>
      </c>
      <c r="I46" s="19">
        <f t="shared" si="3"/>
        <v>6</v>
      </c>
    </row>
    <row r="47" spans="2:9" x14ac:dyDescent="0.35">
      <c r="B47" s="33" t="s">
        <v>107</v>
      </c>
      <c r="C47" s="21">
        <v>40</v>
      </c>
      <c r="D47">
        <v>0</v>
      </c>
      <c r="E47" s="21">
        <v>0</v>
      </c>
      <c r="F47">
        <v>0</v>
      </c>
      <c r="G47" s="21">
        <f t="shared" si="0"/>
        <v>40</v>
      </c>
      <c r="H47" s="18">
        <f t="shared" si="1"/>
        <v>14.492753623188406</v>
      </c>
      <c r="I47" s="19">
        <f t="shared" si="3"/>
        <v>0</v>
      </c>
    </row>
    <row r="48" spans="2:9" x14ac:dyDescent="0.35">
      <c r="B48" s="33" t="s">
        <v>108</v>
      </c>
      <c r="C48" s="21">
        <v>43</v>
      </c>
      <c r="D48">
        <v>70</v>
      </c>
      <c r="E48" s="21">
        <v>33</v>
      </c>
      <c r="F48">
        <v>0</v>
      </c>
      <c r="G48" s="21">
        <f t="shared" si="0"/>
        <v>146</v>
      </c>
      <c r="H48" s="18">
        <f t="shared" si="1"/>
        <v>52.89855072463768</v>
      </c>
      <c r="I48" s="19">
        <f t="shared" si="3"/>
        <v>6</v>
      </c>
    </row>
    <row r="49" spans="2:9" x14ac:dyDescent="0.35">
      <c r="B49" s="33" t="s">
        <v>109</v>
      </c>
      <c r="C49" s="21">
        <v>30</v>
      </c>
      <c r="D49">
        <v>76</v>
      </c>
      <c r="E49" s="21">
        <v>12</v>
      </c>
      <c r="F49">
        <v>0</v>
      </c>
      <c r="G49" s="21">
        <f t="shared" si="0"/>
        <v>118</v>
      </c>
      <c r="H49" s="18">
        <f t="shared" si="1"/>
        <v>42.753623188405797</v>
      </c>
      <c r="I49" s="19">
        <f t="shared" si="3"/>
        <v>4</v>
      </c>
    </row>
    <row r="50" spans="2:9" x14ac:dyDescent="0.35">
      <c r="B50" s="33" t="s">
        <v>110</v>
      </c>
      <c r="C50" s="21">
        <v>45</v>
      </c>
      <c r="D50">
        <v>95</v>
      </c>
      <c r="E50" s="21">
        <v>5</v>
      </c>
      <c r="F50">
        <v>0</v>
      </c>
      <c r="G50" s="21">
        <f t="shared" si="0"/>
        <v>145</v>
      </c>
      <c r="H50" s="18">
        <f t="shared" si="1"/>
        <v>52.536231884057969</v>
      </c>
      <c r="I50" s="19">
        <f t="shared" si="3"/>
        <v>6</v>
      </c>
    </row>
    <row r="51" spans="2:9" x14ac:dyDescent="0.35">
      <c r="B51" s="33" t="s">
        <v>111</v>
      </c>
      <c r="C51" s="21">
        <v>61</v>
      </c>
      <c r="D51">
        <v>59</v>
      </c>
      <c r="E51" s="21">
        <v>0</v>
      </c>
      <c r="F51">
        <v>0</v>
      </c>
      <c r="G51" s="21">
        <f t="shared" si="0"/>
        <v>120</v>
      </c>
      <c r="H51" s="18">
        <f t="shared" si="1"/>
        <v>43.478260869565219</v>
      </c>
      <c r="I51" s="19">
        <f t="shared" si="3"/>
        <v>4</v>
      </c>
    </row>
    <row r="52" spans="2:9" x14ac:dyDescent="0.35">
      <c r="B52" s="33" t="s">
        <v>112</v>
      </c>
      <c r="C52" s="21">
        <v>67</v>
      </c>
      <c r="D52">
        <v>73</v>
      </c>
      <c r="E52" s="21">
        <v>10</v>
      </c>
      <c r="F52">
        <v>17</v>
      </c>
      <c r="G52" s="21">
        <f t="shared" si="0"/>
        <v>167</v>
      </c>
      <c r="H52" s="18">
        <f t="shared" si="1"/>
        <v>60.507246376811594</v>
      </c>
      <c r="I52" s="19">
        <f t="shared" si="3"/>
        <v>8</v>
      </c>
    </row>
    <row r="53" spans="2:9" x14ac:dyDescent="0.35">
      <c r="B53" s="33" t="s">
        <v>113</v>
      </c>
      <c r="C53" s="21">
        <v>86</v>
      </c>
      <c r="D53">
        <v>27</v>
      </c>
      <c r="E53" s="21">
        <v>27</v>
      </c>
      <c r="F53">
        <v>7</v>
      </c>
      <c r="G53" s="21">
        <f t="shared" si="0"/>
        <v>147</v>
      </c>
      <c r="H53" s="18">
        <f t="shared" si="1"/>
        <v>53.260869565217398</v>
      </c>
      <c r="I53" s="19">
        <f t="shared" si="3"/>
        <v>6</v>
      </c>
    </row>
    <row r="54" spans="2:9" x14ac:dyDescent="0.35">
      <c r="B54" s="33" t="s">
        <v>114</v>
      </c>
      <c r="C54" s="21">
        <v>100</v>
      </c>
      <c r="D54">
        <v>51</v>
      </c>
      <c r="E54" s="21">
        <v>0</v>
      </c>
      <c r="F54">
        <v>0</v>
      </c>
      <c r="G54" s="21">
        <f t="shared" si="0"/>
        <v>151</v>
      </c>
      <c r="H54" s="18">
        <f t="shared" si="1"/>
        <v>54.710144927536234</v>
      </c>
      <c r="I54" s="19">
        <f t="shared" si="3"/>
        <v>6</v>
      </c>
    </row>
    <row r="55" spans="2:9" x14ac:dyDescent="0.35">
      <c r="B55" s="33" t="s">
        <v>115</v>
      </c>
      <c r="C55" s="21">
        <v>51</v>
      </c>
      <c r="D55">
        <v>49</v>
      </c>
      <c r="E55" s="21">
        <v>49</v>
      </c>
      <c r="F55">
        <v>0</v>
      </c>
      <c r="G55" s="21">
        <f t="shared" si="0"/>
        <v>149</v>
      </c>
      <c r="H55" s="18">
        <f t="shared" si="1"/>
        <v>53.985507246376805</v>
      </c>
      <c r="I55" s="19">
        <f t="shared" si="3"/>
        <v>6</v>
      </c>
    </row>
    <row r="56" spans="2:9" x14ac:dyDescent="0.35">
      <c r="B56" s="33" t="s">
        <v>116</v>
      </c>
      <c r="C56" s="21">
        <v>40</v>
      </c>
      <c r="D56">
        <v>43</v>
      </c>
      <c r="E56" s="21">
        <v>0</v>
      </c>
      <c r="F56">
        <v>0</v>
      </c>
      <c r="G56" s="21">
        <f t="shared" si="0"/>
        <v>83</v>
      </c>
      <c r="H56" s="18">
        <f t="shared" si="1"/>
        <v>30.072463768115941</v>
      </c>
      <c r="I56" s="19">
        <f t="shared" si="3"/>
        <v>2</v>
      </c>
    </row>
    <row r="57" spans="2:9" x14ac:dyDescent="0.35">
      <c r="B57" s="33" t="s">
        <v>117</v>
      </c>
      <c r="C57" s="21">
        <v>51</v>
      </c>
      <c r="D57">
        <v>53</v>
      </c>
      <c r="E57" s="21">
        <v>64</v>
      </c>
      <c r="F57">
        <v>1</v>
      </c>
      <c r="G57" s="21">
        <f t="shared" si="0"/>
        <v>169</v>
      </c>
      <c r="H57" s="18">
        <f t="shared" si="1"/>
        <v>61.231884057971023</v>
      </c>
      <c r="I57" s="19">
        <f t="shared" si="3"/>
        <v>8</v>
      </c>
    </row>
    <row r="58" spans="2:9" x14ac:dyDescent="0.35">
      <c r="B58" s="33" t="s">
        <v>118</v>
      </c>
      <c r="C58" s="21">
        <v>51</v>
      </c>
      <c r="D58">
        <v>25</v>
      </c>
      <c r="E58" s="21">
        <v>25</v>
      </c>
      <c r="F58">
        <v>0</v>
      </c>
      <c r="G58" s="21">
        <f t="shared" si="0"/>
        <v>101</v>
      </c>
      <c r="H58" s="18">
        <f t="shared" si="1"/>
        <v>36.594202898550726</v>
      </c>
      <c r="I58" s="19">
        <f t="shared" si="3"/>
        <v>2</v>
      </c>
    </row>
    <row r="59" spans="2:9" x14ac:dyDescent="0.35">
      <c r="B59" s="33" t="s">
        <v>119</v>
      </c>
      <c r="C59" s="21">
        <v>70</v>
      </c>
      <c r="D59">
        <v>30</v>
      </c>
      <c r="E59" s="21">
        <v>0</v>
      </c>
      <c r="F59">
        <v>0</v>
      </c>
      <c r="G59" s="21">
        <f t="shared" si="0"/>
        <v>100</v>
      </c>
      <c r="H59" s="18">
        <f t="shared" si="1"/>
        <v>36.231884057971016</v>
      </c>
      <c r="I59" s="19">
        <f t="shared" si="3"/>
        <v>2</v>
      </c>
    </row>
    <row r="60" spans="2:9" x14ac:dyDescent="0.35">
      <c r="B60" s="33" t="s">
        <v>120</v>
      </c>
      <c r="C60" s="21">
        <v>75</v>
      </c>
      <c r="D60">
        <v>28</v>
      </c>
      <c r="E60" s="21">
        <v>0</v>
      </c>
      <c r="F60">
        <v>0</v>
      </c>
      <c r="G60" s="21">
        <f t="shared" si="0"/>
        <v>103</v>
      </c>
      <c r="H60" s="18">
        <f t="shared" si="1"/>
        <v>37.318840579710141</v>
      </c>
      <c r="I60" s="19">
        <f t="shared" si="3"/>
        <v>2</v>
      </c>
    </row>
    <row r="61" spans="2:9" x14ac:dyDescent="0.35">
      <c r="B61" s="33" t="s">
        <v>121</v>
      </c>
      <c r="C61" s="21">
        <v>80</v>
      </c>
      <c r="D61">
        <v>20</v>
      </c>
      <c r="E61" s="21">
        <v>0</v>
      </c>
      <c r="F61">
        <v>0</v>
      </c>
      <c r="G61" s="21">
        <f t="shared" si="0"/>
        <v>100</v>
      </c>
      <c r="H61" s="18">
        <f t="shared" si="1"/>
        <v>36.231884057971016</v>
      </c>
      <c r="I61" s="19">
        <f t="shared" si="3"/>
        <v>2</v>
      </c>
    </row>
    <row r="62" spans="2:9" x14ac:dyDescent="0.35">
      <c r="B62" s="33" t="s">
        <v>122</v>
      </c>
      <c r="C62" s="21">
        <v>49</v>
      </c>
      <c r="D62">
        <v>7</v>
      </c>
      <c r="E62" s="21">
        <v>0</v>
      </c>
      <c r="F62">
        <v>0</v>
      </c>
      <c r="G62" s="21">
        <f t="shared" si="0"/>
        <v>56</v>
      </c>
      <c r="H62" s="18">
        <f t="shared" si="1"/>
        <v>20.289855072463769</v>
      </c>
      <c r="I62" s="19">
        <f t="shared" si="3"/>
        <v>1</v>
      </c>
    </row>
    <row r="63" spans="2:9" x14ac:dyDescent="0.35">
      <c r="B63" s="33" t="s">
        <v>123</v>
      </c>
      <c r="C63" s="21">
        <v>52</v>
      </c>
      <c r="D63">
        <v>64</v>
      </c>
      <c r="E63" s="21">
        <v>0</v>
      </c>
      <c r="F63">
        <v>0</v>
      </c>
      <c r="G63" s="21">
        <f t="shared" si="0"/>
        <v>116</v>
      </c>
      <c r="H63" s="18">
        <f t="shared" si="1"/>
        <v>42.028985507246375</v>
      </c>
      <c r="I63" s="19">
        <f t="shared" si="3"/>
        <v>4</v>
      </c>
    </row>
    <row r="64" spans="2:9" x14ac:dyDescent="0.35">
      <c r="B64" s="33" t="s">
        <v>124</v>
      </c>
      <c r="C64" s="21">
        <v>62</v>
      </c>
      <c r="D64">
        <v>18</v>
      </c>
      <c r="E64" s="21">
        <v>5</v>
      </c>
      <c r="F64">
        <v>0</v>
      </c>
      <c r="G64" s="21">
        <f t="shared" si="0"/>
        <v>85</v>
      </c>
      <c r="H64" s="18">
        <f t="shared" si="1"/>
        <v>30.79710144927536</v>
      </c>
      <c r="I64" s="19">
        <f t="shared" si="3"/>
        <v>2</v>
      </c>
    </row>
    <row r="65" spans="2:9" x14ac:dyDescent="0.35">
      <c r="B65" s="33" t="s">
        <v>125</v>
      </c>
      <c r="C65" s="21">
        <v>80</v>
      </c>
      <c r="D65">
        <v>20</v>
      </c>
      <c r="E65" s="21">
        <v>0</v>
      </c>
      <c r="F65">
        <v>0</v>
      </c>
      <c r="G65" s="21">
        <f t="shared" si="0"/>
        <v>100</v>
      </c>
      <c r="H65" s="18">
        <f t="shared" si="1"/>
        <v>36.231884057971016</v>
      </c>
      <c r="I65" s="19">
        <f t="shared" si="3"/>
        <v>2</v>
      </c>
    </row>
    <row r="66" spans="2:9" x14ac:dyDescent="0.35">
      <c r="B66" s="33" t="s">
        <v>126</v>
      </c>
      <c r="C66" s="21">
        <v>70</v>
      </c>
      <c r="D66">
        <v>20</v>
      </c>
      <c r="E66" s="21">
        <v>0</v>
      </c>
      <c r="F66">
        <v>0</v>
      </c>
      <c r="G66" s="21">
        <f t="shared" si="0"/>
        <v>90</v>
      </c>
      <c r="H66" s="18">
        <f t="shared" si="1"/>
        <v>32.608695652173914</v>
      </c>
      <c r="I66" s="19">
        <f t="shared" si="3"/>
        <v>2</v>
      </c>
    </row>
    <row r="67" spans="2:9" x14ac:dyDescent="0.35">
      <c r="B67" s="33" t="s">
        <v>127</v>
      </c>
      <c r="C67" s="21">
        <v>100</v>
      </c>
      <c r="D67">
        <v>32</v>
      </c>
      <c r="E67" s="21">
        <v>22</v>
      </c>
      <c r="F67">
        <v>15</v>
      </c>
      <c r="G67" s="21">
        <f t="shared" si="0"/>
        <v>169</v>
      </c>
      <c r="H67" s="18">
        <f t="shared" si="1"/>
        <v>61.231884057971023</v>
      </c>
      <c r="I67" s="19">
        <f t="shared" ref="I67:I79" si="4">VLOOKUP(H67,$L$3:$M$10,2,TRUE)</f>
        <v>8</v>
      </c>
    </row>
    <row r="68" spans="2:9" x14ac:dyDescent="0.35">
      <c r="B68" s="33" t="s">
        <v>128</v>
      </c>
      <c r="C68" s="21">
        <v>60</v>
      </c>
      <c r="D68">
        <v>21</v>
      </c>
      <c r="E68" s="21">
        <v>0</v>
      </c>
      <c r="F68">
        <v>0</v>
      </c>
      <c r="G68" s="21">
        <f t="shared" ref="G68:G79" si="5">SUM(C68:F68)</f>
        <v>81</v>
      </c>
      <c r="H68" s="18">
        <f t="shared" ref="H68:H79" si="6">G68/MAX($G$3:$G$63)*100</f>
        <v>29.347826086956523</v>
      </c>
      <c r="I68" s="19">
        <f t="shared" si="4"/>
        <v>1</v>
      </c>
    </row>
    <row r="69" spans="2:9" x14ac:dyDescent="0.35">
      <c r="B69" s="33" t="s">
        <v>129</v>
      </c>
      <c r="C69" s="21">
        <v>54</v>
      </c>
      <c r="D69">
        <v>22</v>
      </c>
      <c r="E69" s="21">
        <v>0</v>
      </c>
      <c r="F69">
        <v>0</v>
      </c>
      <c r="G69" s="21">
        <f t="shared" si="5"/>
        <v>76</v>
      </c>
      <c r="H69" s="18">
        <f t="shared" si="6"/>
        <v>27.536231884057973</v>
      </c>
      <c r="I69" s="19">
        <f t="shared" si="4"/>
        <v>1</v>
      </c>
    </row>
    <row r="70" spans="2:9" x14ac:dyDescent="0.35">
      <c r="B70" s="33" t="s">
        <v>130</v>
      </c>
      <c r="C70" s="21">
        <v>67</v>
      </c>
      <c r="D70">
        <v>28</v>
      </c>
      <c r="E70" s="21">
        <v>0</v>
      </c>
      <c r="F70">
        <v>0</v>
      </c>
      <c r="G70" s="21">
        <f t="shared" si="5"/>
        <v>95</v>
      </c>
      <c r="H70" s="18">
        <f t="shared" si="6"/>
        <v>34.420289855072461</v>
      </c>
      <c r="I70" s="19">
        <f t="shared" si="4"/>
        <v>2</v>
      </c>
    </row>
    <row r="71" spans="2:9" x14ac:dyDescent="0.35">
      <c r="B71" s="33" t="s">
        <v>131</v>
      </c>
      <c r="C71" s="21">
        <v>60</v>
      </c>
      <c r="D71">
        <v>21</v>
      </c>
      <c r="E71" s="21">
        <v>0</v>
      </c>
      <c r="F71">
        <v>0</v>
      </c>
      <c r="G71" s="21">
        <f t="shared" si="5"/>
        <v>81</v>
      </c>
      <c r="H71" s="18">
        <f t="shared" si="6"/>
        <v>29.347826086956523</v>
      </c>
      <c r="I71" s="19">
        <f t="shared" si="4"/>
        <v>1</v>
      </c>
    </row>
    <row r="72" spans="2:9" x14ac:dyDescent="0.35">
      <c r="B72" s="33" t="s">
        <v>132</v>
      </c>
      <c r="C72" s="21">
        <v>66</v>
      </c>
      <c r="D72">
        <v>32</v>
      </c>
      <c r="E72" s="21">
        <v>0</v>
      </c>
      <c r="F72">
        <v>0</v>
      </c>
      <c r="G72" s="21">
        <f t="shared" si="5"/>
        <v>98</v>
      </c>
      <c r="H72" s="18">
        <f t="shared" si="6"/>
        <v>35.507246376811594</v>
      </c>
      <c r="I72" s="19">
        <f t="shared" si="4"/>
        <v>2</v>
      </c>
    </row>
    <row r="73" spans="2:9" x14ac:dyDescent="0.35">
      <c r="B73" s="33" t="s">
        <v>133</v>
      </c>
      <c r="C73" s="21">
        <v>60</v>
      </c>
      <c r="D73">
        <v>25</v>
      </c>
      <c r="E73" s="21">
        <v>0</v>
      </c>
      <c r="F73">
        <v>0</v>
      </c>
      <c r="G73" s="21">
        <f t="shared" si="5"/>
        <v>85</v>
      </c>
      <c r="H73" s="18">
        <f t="shared" si="6"/>
        <v>30.79710144927536</v>
      </c>
      <c r="I73" s="19">
        <f t="shared" si="4"/>
        <v>2</v>
      </c>
    </row>
    <row r="74" spans="2:9" x14ac:dyDescent="0.35">
      <c r="B74" s="33" t="s">
        <v>134</v>
      </c>
      <c r="C74" s="21">
        <v>51</v>
      </c>
      <c r="D74">
        <v>49</v>
      </c>
      <c r="E74" s="21">
        <v>49</v>
      </c>
      <c r="F74">
        <v>0</v>
      </c>
      <c r="G74" s="21">
        <f t="shared" si="5"/>
        <v>149</v>
      </c>
      <c r="H74" s="18">
        <f t="shared" si="6"/>
        <v>53.985507246376805</v>
      </c>
      <c r="I74" s="19">
        <f t="shared" si="4"/>
        <v>6</v>
      </c>
    </row>
    <row r="75" spans="2:9" x14ac:dyDescent="0.35">
      <c r="B75" s="33" t="s">
        <v>135</v>
      </c>
      <c r="C75" s="21">
        <v>100</v>
      </c>
      <c r="D75">
        <v>20</v>
      </c>
      <c r="E75" s="21">
        <v>30</v>
      </c>
      <c r="F75">
        <v>10</v>
      </c>
      <c r="G75" s="21">
        <f t="shared" si="5"/>
        <v>160</v>
      </c>
      <c r="H75" s="18">
        <f t="shared" si="6"/>
        <v>57.971014492753625</v>
      </c>
      <c r="I75" s="19">
        <f t="shared" si="4"/>
        <v>6</v>
      </c>
    </row>
    <row r="76" spans="2:9" x14ac:dyDescent="0.35">
      <c r="B76" s="33" t="s">
        <v>136</v>
      </c>
      <c r="C76" s="21">
        <v>71</v>
      </c>
      <c r="D76">
        <v>51</v>
      </c>
      <c r="E76" s="21">
        <v>0</v>
      </c>
      <c r="F76">
        <v>0</v>
      </c>
      <c r="G76" s="21">
        <f t="shared" si="5"/>
        <v>122</v>
      </c>
      <c r="H76" s="18">
        <f t="shared" si="6"/>
        <v>44.20289855072464</v>
      </c>
      <c r="I76" s="19">
        <f t="shared" si="4"/>
        <v>4</v>
      </c>
    </row>
    <row r="77" spans="2:9" x14ac:dyDescent="0.35">
      <c r="B77" s="33" t="s">
        <v>137</v>
      </c>
      <c r="C77" s="21">
        <v>100</v>
      </c>
      <c r="D77">
        <v>0</v>
      </c>
      <c r="E77" s="21">
        <v>0</v>
      </c>
      <c r="F77">
        <v>0</v>
      </c>
      <c r="G77" s="21">
        <f t="shared" si="5"/>
        <v>100</v>
      </c>
      <c r="H77" s="18">
        <f t="shared" si="6"/>
        <v>36.231884057971016</v>
      </c>
      <c r="I77" s="19">
        <f t="shared" si="4"/>
        <v>2</v>
      </c>
    </row>
    <row r="78" spans="2:9" x14ac:dyDescent="0.35">
      <c r="B78" s="33" t="s">
        <v>138</v>
      </c>
      <c r="C78" s="21">
        <v>76</v>
      </c>
      <c r="D78">
        <v>25</v>
      </c>
      <c r="E78" s="21">
        <v>0</v>
      </c>
      <c r="F78">
        <v>6</v>
      </c>
      <c r="G78" s="21">
        <f t="shared" si="5"/>
        <v>107</v>
      </c>
      <c r="H78" s="18">
        <f t="shared" si="6"/>
        <v>38.768115942028984</v>
      </c>
      <c r="I78" s="19">
        <f t="shared" si="4"/>
        <v>2</v>
      </c>
    </row>
    <row r="79" spans="2:9" x14ac:dyDescent="0.35">
      <c r="B79" s="33" t="s">
        <v>139</v>
      </c>
      <c r="C79" s="17">
        <v>100</v>
      </c>
      <c r="D79" s="22">
        <v>100</v>
      </c>
      <c r="E79" s="17">
        <v>100</v>
      </c>
      <c r="F79" s="22">
        <v>0</v>
      </c>
      <c r="G79" s="17">
        <f t="shared" si="5"/>
        <v>300</v>
      </c>
      <c r="H79" s="23">
        <f t="shared" si="6"/>
        <v>108.69565217391303</v>
      </c>
      <c r="I79" s="20">
        <f t="shared" si="4"/>
        <v>12</v>
      </c>
    </row>
    <row r="80" spans="2:9" x14ac:dyDescent="0.35">
      <c r="C80" s="32">
        <f>AVERAGE(C3:C79)</f>
        <v>65.259740259740255</v>
      </c>
      <c r="D80" s="32">
        <f t="shared" ref="D80:G80" si="7">AVERAGE(D3:D79)</f>
        <v>39.090909090909093</v>
      </c>
      <c r="E80" s="32">
        <f t="shared" si="7"/>
        <v>16.428571428571427</v>
      </c>
      <c r="F80" s="32">
        <f t="shared" si="7"/>
        <v>4.3636363636363633</v>
      </c>
      <c r="G80" s="32">
        <f t="shared" si="7"/>
        <v>125.14285714285714</v>
      </c>
    </row>
  </sheetData>
  <sheetProtection algorithmName="SHA-512" hashValue="1w+VylxgRSQfqCZyvajEdN0oYMo0ZpVhgnpxjGqPHaSeoMREEtoIaMtOmsJ/783JP5/uKmTY6N6Nb41j43/JhA==" saltValue="jw9AdogMUME621Bfs/85cw==" spinCount="100000" sheet="1" objects="1" scenarios="1"/>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2"/>
  <sheetViews>
    <sheetView workbookViewId="0">
      <selection activeCell="A12" sqref="A12"/>
    </sheetView>
  </sheetViews>
  <sheetFormatPr defaultRowHeight="14.5" x14ac:dyDescent="0.35"/>
  <cols>
    <col min="1" max="1" width="15.453125" customWidth="1"/>
    <col min="2" max="2" width="5.453125" bestFit="1" customWidth="1"/>
    <col min="4" max="4" width="25.7265625" customWidth="1"/>
    <col min="9" max="9" width="21.453125" customWidth="1"/>
    <col min="10" max="10" width="9.08984375" bestFit="1" customWidth="1"/>
  </cols>
  <sheetData>
    <row r="1" spans="1:13" x14ac:dyDescent="0.35">
      <c r="A1" s="2" t="s">
        <v>24</v>
      </c>
    </row>
    <row r="2" spans="1:13" ht="52.5" customHeight="1" x14ac:dyDescent="0.35">
      <c r="A2" s="12"/>
      <c r="B2" s="144" t="s">
        <v>25</v>
      </c>
      <c r="C2" s="144"/>
      <c r="D2" s="144"/>
      <c r="E2" s="144"/>
      <c r="F2" s="144"/>
      <c r="G2" s="144"/>
      <c r="H2" s="144"/>
      <c r="I2" s="144"/>
      <c r="J2" s="144"/>
      <c r="K2" s="144"/>
      <c r="L2" s="144"/>
      <c r="M2" s="144"/>
    </row>
    <row r="4" spans="1:13" ht="18.5" x14ac:dyDescent="0.45">
      <c r="D4" s="7" t="s">
        <v>26</v>
      </c>
      <c r="E4" s="7" t="s">
        <v>3</v>
      </c>
      <c r="J4" s="3"/>
    </row>
    <row r="5" spans="1:13" ht="18.5" x14ac:dyDescent="0.45">
      <c r="D5" s="8">
        <v>5</v>
      </c>
      <c r="E5" s="8">
        <v>10</v>
      </c>
      <c r="I5" s="145"/>
    </row>
    <row r="6" spans="1:13" ht="18.5" x14ac:dyDescent="0.45">
      <c r="D6" s="8">
        <v>4</v>
      </c>
      <c r="E6" s="8">
        <v>8</v>
      </c>
      <c r="I6" s="145"/>
      <c r="J6" s="4"/>
    </row>
    <row r="7" spans="1:13" ht="18.5" x14ac:dyDescent="0.45">
      <c r="D7" s="8">
        <v>3</v>
      </c>
      <c r="E7" s="8">
        <v>6</v>
      </c>
      <c r="I7" s="145"/>
    </row>
    <row r="8" spans="1:13" ht="18.5" x14ac:dyDescent="0.45">
      <c r="D8" s="8">
        <v>2</v>
      </c>
      <c r="E8" s="8">
        <v>4</v>
      </c>
    </row>
    <row r="9" spans="1:13" ht="18.5" x14ac:dyDescent="0.45">
      <c r="D9" s="8">
        <v>1</v>
      </c>
      <c r="E9" s="8">
        <v>2</v>
      </c>
      <c r="J9" s="3"/>
    </row>
    <row r="10" spans="1:13" ht="18.5" x14ac:dyDescent="0.45">
      <c r="D10" s="8">
        <v>0</v>
      </c>
      <c r="E10" s="8">
        <v>0</v>
      </c>
    </row>
    <row r="12" spans="1:13" x14ac:dyDescent="0.35">
      <c r="A12" s="5"/>
    </row>
  </sheetData>
  <sheetProtection algorithmName="SHA-512" hashValue="jMvBVVWpIDf7hWOJ5WF94JjLuHLsHdq5AVSLbuoz2yuEwc7kodEVvyllcPVLAa9C+oOOzUxtxuNUorN0M5e4vA==" saltValue="y9b2WGItGiTlTMoGSstKmA==" spinCount="100000" sheet="1" objects="1" scenarios="1"/>
  <mergeCells count="2">
    <mergeCell ref="B2:M2"/>
    <mergeCell ref="I5:I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CB77E-3FBF-4E8B-8DC4-E9E8FD8FDFF3}">
  <dimension ref="B1:L78"/>
  <sheetViews>
    <sheetView workbookViewId="0">
      <selection activeCell="E4" sqref="E4"/>
    </sheetView>
  </sheetViews>
  <sheetFormatPr defaultColWidth="8.7265625" defaultRowHeight="14.5" x14ac:dyDescent="0.35"/>
  <cols>
    <col min="1" max="1" width="9.08984375" style="34" customWidth="1"/>
    <col min="2" max="2" width="20.26953125" style="94" customWidth="1"/>
    <col min="3" max="3" width="21" style="34" customWidth="1"/>
    <col min="4" max="4" width="27.08984375" style="34" customWidth="1"/>
    <col min="5" max="5" width="11.453125" style="34" customWidth="1"/>
    <col min="6" max="6" width="13.7265625" style="34" customWidth="1"/>
    <col min="7" max="7" width="18.453125" style="34" customWidth="1"/>
    <col min="8" max="8" width="11.453125" style="2" customWidth="1"/>
    <col min="9" max="9" width="8.7265625" style="34"/>
    <col min="10" max="10" width="13.7265625" style="34" customWidth="1"/>
    <col min="11" max="11" width="13.26953125" style="34" customWidth="1"/>
    <col min="12" max="16384" width="8.7265625" style="34"/>
  </cols>
  <sheetData>
    <row r="1" spans="2:12" ht="70.5" customHeight="1" x14ac:dyDescent="0.35">
      <c r="B1" s="53" t="s">
        <v>0</v>
      </c>
      <c r="C1" s="53" t="s">
        <v>27</v>
      </c>
      <c r="D1" s="95" t="s">
        <v>28</v>
      </c>
      <c r="E1" s="53" t="s">
        <v>29</v>
      </c>
      <c r="F1" s="53" t="s">
        <v>30</v>
      </c>
      <c r="G1" s="53" t="s">
        <v>31</v>
      </c>
      <c r="H1" s="96" t="s">
        <v>13</v>
      </c>
    </row>
    <row r="2" spans="2:12" x14ac:dyDescent="0.35">
      <c r="B2" s="90" t="s">
        <v>63</v>
      </c>
      <c r="C2" s="46">
        <v>132</v>
      </c>
      <c r="D2" s="35">
        <v>97</v>
      </c>
      <c r="E2" s="36">
        <f t="shared" ref="E2:E65" si="0">C2/D2</f>
        <v>1.3608247422680413</v>
      </c>
      <c r="F2" s="37">
        <f>E2/MAX($E$2:$E$21)</f>
        <v>0.41488559215489068</v>
      </c>
      <c r="G2" s="36">
        <f t="shared" ref="G2:G65" si="1">F2*100</f>
        <v>41.488559215489069</v>
      </c>
      <c r="H2" s="24">
        <f t="shared" ref="H2:H65" si="2">VLOOKUP(G2,$K$4:$L$13,2,TRUE)</f>
        <v>8</v>
      </c>
      <c r="J2" s="146" t="s">
        <v>32</v>
      </c>
      <c r="K2" s="146" t="s">
        <v>33</v>
      </c>
      <c r="L2" s="147" t="s">
        <v>6</v>
      </c>
    </row>
    <row r="3" spans="2:12" x14ac:dyDescent="0.35">
      <c r="B3" s="91" t="s">
        <v>64</v>
      </c>
      <c r="C3" s="47">
        <v>82</v>
      </c>
      <c r="D3" s="34">
        <v>25</v>
      </c>
      <c r="E3" s="38">
        <f t="shared" si="0"/>
        <v>3.28</v>
      </c>
      <c r="F3" s="39">
        <f t="shared" ref="F3:F66" si="3">E3/MAX($E$2:$E$21)</f>
        <v>1</v>
      </c>
      <c r="G3" s="38">
        <f t="shared" si="1"/>
        <v>100</v>
      </c>
      <c r="H3" s="25">
        <f t="shared" si="2"/>
        <v>10</v>
      </c>
      <c r="J3" s="146"/>
      <c r="K3" s="146"/>
      <c r="L3" s="147"/>
    </row>
    <row r="4" spans="2:12" x14ac:dyDescent="0.35">
      <c r="B4" s="91" t="s">
        <v>65</v>
      </c>
      <c r="C4" s="47">
        <v>50</v>
      </c>
      <c r="D4" s="34">
        <v>16</v>
      </c>
      <c r="E4" s="38">
        <f t="shared" si="0"/>
        <v>3.125</v>
      </c>
      <c r="F4" s="39">
        <f>E4/MAX($E$2:$E$21)</f>
        <v>0.9527439024390244</v>
      </c>
      <c r="G4" s="38">
        <f t="shared" si="1"/>
        <v>95.274390243902445</v>
      </c>
      <c r="H4" s="25">
        <f t="shared" si="2"/>
        <v>10</v>
      </c>
      <c r="J4" s="16" t="s">
        <v>34</v>
      </c>
      <c r="K4" s="40">
        <v>-1</v>
      </c>
      <c r="L4" s="40">
        <v>1</v>
      </c>
    </row>
    <row r="5" spans="2:12" x14ac:dyDescent="0.35">
      <c r="B5" s="92" t="s">
        <v>66</v>
      </c>
      <c r="C5" s="47">
        <v>51</v>
      </c>
      <c r="D5" s="34">
        <v>26</v>
      </c>
      <c r="E5" s="38">
        <f t="shared" si="0"/>
        <v>1.9615384615384615</v>
      </c>
      <c r="F5" s="39">
        <f t="shared" si="3"/>
        <v>0.59803001876172612</v>
      </c>
      <c r="G5" s="38">
        <f t="shared" si="1"/>
        <v>59.803001876172615</v>
      </c>
      <c r="H5" s="25">
        <f t="shared" si="2"/>
        <v>8</v>
      </c>
      <c r="J5" s="10" t="s">
        <v>35</v>
      </c>
      <c r="K5" s="41">
        <v>1</v>
      </c>
      <c r="L5" s="41">
        <v>2</v>
      </c>
    </row>
    <row r="6" spans="2:12" x14ac:dyDescent="0.35">
      <c r="B6" s="91" t="s">
        <v>67</v>
      </c>
      <c r="C6" s="47">
        <v>51</v>
      </c>
      <c r="D6" s="34">
        <v>22</v>
      </c>
      <c r="E6" s="38">
        <f t="shared" si="0"/>
        <v>2.3181818181818183</v>
      </c>
      <c r="F6" s="39">
        <f t="shared" si="3"/>
        <v>0.70676274944567641</v>
      </c>
      <c r="G6" s="38">
        <f t="shared" si="1"/>
        <v>70.676274944567638</v>
      </c>
      <c r="H6" s="25">
        <f t="shared" si="2"/>
        <v>9</v>
      </c>
      <c r="J6" s="10" t="s">
        <v>36</v>
      </c>
      <c r="K6" s="41">
        <v>4</v>
      </c>
      <c r="L6" s="41">
        <v>3</v>
      </c>
    </row>
    <row r="7" spans="2:12" x14ac:dyDescent="0.35">
      <c r="B7" s="91" t="s">
        <v>68</v>
      </c>
      <c r="C7" s="47">
        <v>33</v>
      </c>
      <c r="D7" s="34">
        <v>16</v>
      </c>
      <c r="E7" s="38">
        <f t="shared" si="0"/>
        <v>2.0625</v>
      </c>
      <c r="F7" s="39">
        <f t="shared" si="3"/>
        <v>0.62881097560975618</v>
      </c>
      <c r="G7" s="38">
        <f t="shared" si="1"/>
        <v>62.881097560975618</v>
      </c>
      <c r="H7" s="25">
        <f t="shared" si="2"/>
        <v>9</v>
      </c>
      <c r="J7" s="10" t="s">
        <v>37</v>
      </c>
      <c r="K7" s="41">
        <v>7</v>
      </c>
      <c r="L7" s="41">
        <v>4</v>
      </c>
    </row>
    <row r="8" spans="2:12" x14ac:dyDescent="0.35">
      <c r="B8" s="92" t="s">
        <v>69</v>
      </c>
      <c r="C8" s="47">
        <v>41</v>
      </c>
      <c r="D8" s="34">
        <v>16</v>
      </c>
      <c r="E8" s="38">
        <f t="shared" si="0"/>
        <v>2.5625</v>
      </c>
      <c r="F8" s="39">
        <f t="shared" si="3"/>
        <v>0.78125</v>
      </c>
      <c r="G8" s="38">
        <f t="shared" si="1"/>
        <v>78.125</v>
      </c>
      <c r="H8" s="25">
        <f t="shared" si="2"/>
        <v>9</v>
      </c>
      <c r="J8" s="10" t="s">
        <v>38</v>
      </c>
      <c r="K8" s="41">
        <v>11</v>
      </c>
      <c r="L8" s="41">
        <v>5</v>
      </c>
    </row>
    <row r="9" spans="2:12" x14ac:dyDescent="0.35">
      <c r="B9" s="91" t="s">
        <v>70</v>
      </c>
      <c r="C9" s="47">
        <v>86.62</v>
      </c>
      <c r="D9" s="34">
        <v>75</v>
      </c>
      <c r="E9" s="38">
        <f t="shared" si="0"/>
        <v>1.1549333333333334</v>
      </c>
      <c r="F9" s="39">
        <f t="shared" si="3"/>
        <v>0.35211382113821144</v>
      </c>
      <c r="G9" s="38">
        <f t="shared" si="1"/>
        <v>35.211382113821145</v>
      </c>
      <c r="H9" s="25">
        <f t="shared" si="2"/>
        <v>7</v>
      </c>
      <c r="J9" s="10" t="s">
        <v>39</v>
      </c>
      <c r="K9" s="41">
        <v>21</v>
      </c>
      <c r="L9" s="41">
        <v>6</v>
      </c>
    </row>
    <row r="10" spans="2:12" x14ac:dyDescent="0.35">
      <c r="B10" s="91" t="s">
        <v>71</v>
      </c>
      <c r="C10" s="47">
        <v>28</v>
      </c>
      <c r="D10" s="34">
        <v>10</v>
      </c>
      <c r="E10" s="38">
        <f t="shared" si="0"/>
        <v>2.8</v>
      </c>
      <c r="F10" s="39">
        <f t="shared" si="3"/>
        <v>0.85365853658536583</v>
      </c>
      <c r="G10" s="38">
        <f t="shared" si="1"/>
        <v>85.365853658536579</v>
      </c>
      <c r="H10" s="25">
        <f t="shared" si="2"/>
        <v>10</v>
      </c>
      <c r="J10" s="10" t="s">
        <v>40</v>
      </c>
      <c r="K10" s="41">
        <v>31</v>
      </c>
      <c r="L10" s="41">
        <v>7</v>
      </c>
    </row>
    <row r="11" spans="2:12" x14ac:dyDescent="0.35">
      <c r="B11" s="92" t="s">
        <v>72</v>
      </c>
      <c r="C11" s="47">
        <v>10</v>
      </c>
      <c r="D11" s="34">
        <v>16</v>
      </c>
      <c r="E11" s="38">
        <f t="shared" si="0"/>
        <v>0.625</v>
      </c>
      <c r="F11" s="39">
        <f t="shared" si="3"/>
        <v>0.19054878048780488</v>
      </c>
      <c r="G11" s="38">
        <f t="shared" si="1"/>
        <v>19.054878048780488</v>
      </c>
      <c r="H11" s="25">
        <f t="shared" si="2"/>
        <v>5</v>
      </c>
      <c r="J11" s="10" t="s">
        <v>41</v>
      </c>
      <c r="K11" s="41">
        <v>41</v>
      </c>
      <c r="L11" s="41">
        <v>8</v>
      </c>
    </row>
    <row r="12" spans="2:12" x14ac:dyDescent="0.35">
      <c r="B12" s="91" t="s">
        <v>73</v>
      </c>
      <c r="C12" s="47">
        <v>111</v>
      </c>
      <c r="D12" s="34">
        <v>77</v>
      </c>
      <c r="E12" s="38">
        <f t="shared" si="0"/>
        <v>1.4415584415584415</v>
      </c>
      <c r="F12" s="39">
        <f t="shared" si="3"/>
        <v>0.43949952486537852</v>
      </c>
      <c r="G12" s="38">
        <f t="shared" si="1"/>
        <v>43.949952486537853</v>
      </c>
      <c r="H12" s="25">
        <f t="shared" si="2"/>
        <v>8</v>
      </c>
      <c r="J12" s="10" t="s">
        <v>42</v>
      </c>
      <c r="K12" s="41">
        <v>61</v>
      </c>
      <c r="L12" s="41">
        <v>9</v>
      </c>
    </row>
    <row r="13" spans="2:12" x14ac:dyDescent="0.35">
      <c r="B13" s="91" t="s">
        <v>74</v>
      </c>
      <c r="C13" s="47">
        <v>29</v>
      </c>
      <c r="D13" s="34">
        <v>21</v>
      </c>
      <c r="E13" s="38">
        <f t="shared" si="0"/>
        <v>1.3809523809523809</v>
      </c>
      <c r="F13" s="39">
        <f t="shared" si="3"/>
        <v>0.42102206736353082</v>
      </c>
      <c r="G13" s="38">
        <f t="shared" si="1"/>
        <v>42.102206736353082</v>
      </c>
      <c r="H13" s="25">
        <f t="shared" si="2"/>
        <v>8</v>
      </c>
      <c r="J13" s="10" t="s">
        <v>43</v>
      </c>
      <c r="K13" s="41">
        <v>81</v>
      </c>
      <c r="L13" s="41">
        <v>10</v>
      </c>
    </row>
    <row r="14" spans="2:12" x14ac:dyDescent="0.35">
      <c r="B14" s="92" t="s">
        <v>75</v>
      </c>
      <c r="C14" s="47">
        <v>28</v>
      </c>
      <c r="D14" s="34">
        <v>25</v>
      </c>
      <c r="E14" s="38">
        <f t="shared" si="0"/>
        <v>1.1200000000000001</v>
      </c>
      <c r="F14" s="39">
        <f t="shared" si="3"/>
        <v>0.34146341463414637</v>
      </c>
      <c r="G14" s="38">
        <f t="shared" si="1"/>
        <v>34.146341463414636</v>
      </c>
      <c r="H14" s="25">
        <f t="shared" si="2"/>
        <v>7</v>
      </c>
    </row>
    <row r="15" spans="2:12" x14ac:dyDescent="0.35">
      <c r="B15" s="91" t="s">
        <v>76</v>
      </c>
      <c r="C15" s="47">
        <v>24</v>
      </c>
      <c r="D15" s="34">
        <v>19</v>
      </c>
      <c r="E15" s="38">
        <f t="shared" si="0"/>
        <v>1.263157894736842</v>
      </c>
      <c r="F15" s="39">
        <f t="shared" si="3"/>
        <v>0.38510911424903721</v>
      </c>
      <c r="G15" s="38">
        <f t="shared" si="1"/>
        <v>38.510911424903718</v>
      </c>
      <c r="H15" s="25">
        <f t="shared" si="2"/>
        <v>7</v>
      </c>
    </row>
    <row r="16" spans="2:12" x14ac:dyDescent="0.35">
      <c r="B16" s="91" t="s">
        <v>77</v>
      </c>
      <c r="C16" s="47">
        <v>18</v>
      </c>
      <c r="D16" s="34">
        <v>16</v>
      </c>
      <c r="E16" s="38">
        <f t="shared" si="0"/>
        <v>1.125</v>
      </c>
      <c r="F16" s="39">
        <f t="shared" si="3"/>
        <v>0.34298780487804881</v>
      </c>
      <c r="G16" s="38">
        <f t="shared" si="1"/>
        <v>34.298780487804883</v>
      </c>
      <c r="H16" s="25">
        <f t="shared" si="2"/>
        <v>7</v>
      </c>
    </row>
    <row r="17" spans="2:8" x14ac:dyDescent="0.35">
      <c r="B17" s="92" t="s">
        <v>78</v>
      </c>
      <c r="C17" s="47">
        <v>83.73</v>
      </c>
      <c r="D17" s="34">
        <v>68</v>
      </c>
      <c r="E17" s="38">
        <f t="shared" si="0"/>
        <v>1.2313235294117648</v>
      </c>
      <c r="F17" s="39">
        <f t="shared" si="3"/>
        <v>0.37540351506456249</v>
      </c>
      <c r="G17" s="38">
        <f t="shared" si="1"/>
        <v>37.540351506456247</v>
      </c>
      <c r="H17" s="25">
        <f t="shared" si="2"/>
        <v>7</v>
      </c>
    </row>
    <row r="18" spans="2:8" x14ac:dyDescent="0.35">
      <c r="B18" s="91" t="s">
        <v>79</v>
      </c>
      <c r="C18" s="47">
        <v>22</v>
      </c>
      <c r="D18" s="34">
        <v>21</v>
      </c>
      <c r="E18" s="38">
        <f t="shared" si="0"/>
        <v>1.0476190476190477</v>
      </c>
      <c r="F18" s="39">
        <f t="shared" si="3"/>
        <v>0.31939605110336822</v>
      </c>
      <c r="G18" s="38">
        <f t="shared" si="1"/>
        <v>31.939605110336821</v>
      </c>
      <c r="H18" s="25">
        <f t="shared" si="2"/>
        <v>7</v>
      </c>
    </row>
    <row r="19" spans="2:8" x14ac:dyDescent="0.35">
      <c r="B19" s="91" t="s">
        <v>80</v>
      </c>
      <c r="C19" s="47">
        <v>247</v>
      </c>
      <c r="D19" s="34">
        <v>132</v>
      </c>
      <c r="E19" s="38">
        <f t="shared" si="0"/>
        <v>1.8712121212121211</v>
      </c>
      <c r="F19" s="39">
        <f t="shared" si="3"/>
        <v>0.5704915003695491</v>
      </c>
      <c r="G19" s="38">
        <f t="shared" si="1"/>
        <v>57.049150036954913</v>
      </c>
      <c r="H19" s="25">
        <f t="shared" si="2"/>
        <v>8</v>
      </c>
    </row>
    <row r="20" spans="2:8" x14ac:dyDescent="0.35">
      <c r="B20" s="92" t="s">
        <v>81</v>
      </c>
      <c r="C20" s="47">
        <v>36</v>
      </c>
      <c r="D20" s="34">
        <v>28</v>
      </c>
      <c r="E20" s="38">
        <f t="shared" si="0"/>
        <v>1.2857142857142858</v>
      </c>
      <c r="F20" s="39">
        <f t="shared" si="3"/>
        <v>0.39198606271777009</v>
      </c>
      <c r="G20" s="38">
        <f t="shared" si="1"/>
        <v>39.19860627177701</v>
      </c>
      <c r="H20" s="25">
        <f t="shared" si="2"/>
        <v>7</v>
      </c>
    </row>
    <row r="21" spans="2:8" x14ac:dyDescent="0.35">
      <c r="B21" s="91" t="s">
        <v>82</v>
      </c>
      <c r="C21" s="47">
        <v>31</v>
      </c>
      <c r="D21" s="34">
        <v>26</v>
      </c>
      <c r="E21" s="38">
        <f t="shared" si="0"/>
        <v>1.1923076923076923</v>
      </c>
      <c r="F21" s="39">
        <f t="shared" si="3"/>
        <v>0.3635084427767355</v>
      </c>
      <c r="G21" s="38">
        <f t="shared" si="1"/>
        <v>36.350844277673552</v>
      </c>
      <c r="H21" s="25">
        <f t="shared" si="2"/>
        <v>7</v>
      </c>
    </row>
    <row r="22" spans="2:8" x14ac:dyDescent="0.35">
      <c r="B22" s="91" t="s">
        <v>83</v>
      </c>
      <c r="C22" s="47">
        <v>14.994</v>
      </c>
      <c r="D22" s="34">
        <v>12</v>
      </c>
      <c r="E22" s="38">
        <f t="shared" si="0"/>
        <v>1.2495000000000001</v>
      </c>
      <c r="F22" s="39">
        <f t="shared" si="3"/>
        <v>0.38094512195121955</v>
      </c>
      <c r="G22" s="38">
        <f t="shared" si="1"/>
        <v>38.094512195121958</v>
      </c>
      <c r="H22" s="25">
        <f t="shared" si="2"/>
        <v>7</v>
      </c>
    </row>
    <row r="23" spans="2:8" x14ac:dyDescent="0.35">
      <c r="B23" s="92" t="s">
        <v>84</v>
      </c>
      <c r="C23" s="47">
        <v>25</v>
      </c>
      <c r="D23" s="34">
        <v>16</v>
      </c>
      <c r="E23" s="38">
        <f t="shared" si="0"/>
        <v>1.5625</v>
      </c>
      <c r="F23" s="39">
        <f t="shared" si="3"/>
        <v>0.4763719512195122</v>
      </c>
      <c r="G23" s="38">
        <f t="shared" si="1"/>
        <v>47.637195121951223</v>
      </c>
      <c r="H23" s="25">
        <f t="shared" si="2"/>
        <v>8</v>
      </c>
    </row>
    <row r="24" spans="2:8" x14ac:dyDescent="0.35">
      <c r="B24" s="91" t="s">
        <v>85</v>
      </c>
      <c r="C24" s="47">
        <v>25</v>
      </c>
      <c r="D24" s="34">
        <v>21</v>
      </c>
      <c r="E24" s="38">
        <f t="shared" si="0"/>
        <v>1.1904761904761905</v>
      </c>
      <c r="F24" s="39">
        <f t="shared" si="3"/>
        <v>0.36295005807200931</v>
      </c>
      <c r="G24" s="38">
        <f t="shared" si="1"/>
        <v>36.29500580720093</v>
      </c>
      <c r="H24" s="25">
        <f t="shared" si="2"/>
        <v>7</v>
      </c>
    </row>
    <row r="25" spans="2:8" x14ac:dyDescent="0.35">
      <c r="B25" s="91" t="s">
        <v>86</v>
      </c>
      <c r="C25" s="47">
        <v>157.93</v>
      </c>
      <c r="D25" s="34">
        <v>86</v>
      </c>
      <c r="E25" s="38">
        <f t="shared" si="0"/>
        <v>1.8363953488372093</v>
      </c>
      <c r="F25" s="39">
        <f t="shared" si="3"/>
        <v>0.55987663074305161</v>
      </c>
      <c r="G25" s="38">
        <f t="shared" si="1"/>
        <v>55.987663074305161</v>
      </c>
      <c r="H25" s="25">
        <f t="shared" si="2"/>
        <v>8</v>
      </c>
    </row>
    <row r="26" spans="2:8" x14ac:dyDescent="0.35">
      <c r="B26" s="92" t="s">
        <v>87</v>
      </c>
      <c r="C26" s="47">
        <v>39</v>
      </c>
      <c r="D26" s="34">
        <v>16</v>
      </c>
      <c r="E26" s="38">
        <f t="shared" si="0"/>
        <v>2.4375</v>
      </c>
      <c r="F26" s="39">
        <f t="shared" si="3"/>
        <v>0.74314024390243905</v>
      </c>
      <c r="G26" s="38">
        <f t="shared" si="1"/>
        <v>74.314024390243901</v>
      </c>
      <c r="H26" s="25">
        <f t="shared" si="2"/>
        <v>9</v>
      </c>
    </row>
    <row r="27" spans="2:8" x14ac:dyDescent="0.35">
      <c r="B27" s="91" t="s">
        <v>88</v>
      </c>
      <c r="C27" s="47">
        <v>28</v>
      </c>
      <c r="D27" s="34">
        <v>25</v>
      </c>
      <c r="E27" s="38">
        <f t="shared" si="0"/>
        <v>1.1200000000000001</v>
      </c>
      <c r="F27" s="39">
        <f t="shared" si="3"/>
        <v>0.34146341463414637</v>
      </c>
      <c r="G27" s="38">
        <f t="shared" si="1"/>
        <v>34.146341463414636</v>
      </c>
      <c r="H27" s="25">
        <f t="shared" si="2"/>
        <v>7</v>
      </c>
    </row>
    <row r="28" spans="2:8" x14ac:dyDescent="0.35">
      <c r="B28" s="91" t="s">
        <v>89</v>
      </c>
      <c r="C28" s="47">
        <v>166</v>
      </c>
      <c r="D28" s="34">
        <v>101</v>
      </c>
      <c r="E28" s="38">
        <f t="shared" si="0"/>
        <v>1.6435643564356435</v>
      </c>
      <c r="F28" s="39">
        <f t="shared" si="3"/>
        <v>0.50108669403525719</v>
      </c>
      <c r="G28" s="38">
        <f t="shared" si="1"/>
        <v>50.108669403525717</v>
      </c>
      <c r="H28" s="25">
        <f t="shared" si="2"/>
        <v>8</v>
      </c>
    </row>
    <row r="29" spans="2:8" x14ac:dyDescent="0.35">
      <c r="B29" s="92" t="s">
        <v>90</v>
      </c>
      <c r="C29" s="47">
        <v>75</v>
      </c>
      <c r="D29" s="34">
        <v>48</v>
      </c>
      <c r="E29" s="38">
        <f t="shared" si="0"/>
        <v>1.5625</v>
      </c>
      <c r="F29" s="39">
        <f t="shared" si="3"/>
        <v>0.4763719512195122</v>
      </c>
      <c r="G29" s="38">
        <f t="shared" si="1"/>
        <v>47.637195121951223</v>
      </c>
      <c r="H29" s="25">
        <f t="shared" si="2"/>
        <v>8</v>
      </c>
    </row>
    <row r="30" spans="2:8" x14ac:dyDescent="0.35">
      <c r="B30" s="91" t="s">
        <v>91</v>
      </c>
      <c r="C30" s="47">
        <v>34.1</v>
      </c>
      <c r="D30" s="34">
        <v>25</v>
      </c>
      <c r="E30" s="38">
        <f t="shared" si="0"/>
        <v>1.3640000000000001</v>
      </c>
      <c r="F30" s="39">
        <f t="shared" si="3"/>
        <v>0.4158536585365854</v>
      </c>
      <c r="G30" s="38">
        <f t="shared" si="1"/>
        <v>41.585365853658537</v>
      </c>
      <c r="H30" s="25">
        <f t="shared" si="2"/>
        <v>8</v>
      </c>
    </row>
    <row r="31" spans="2:8" x14ac:dyDescent="0.35">
      <c r="B31" s="91" t="s">
        <v>92</v>
      </c>
      <c r="C31" s="47">
        <v>76</v>
      </c>
      <c r="D31" s="34">
        <v>104</v>
      </c>
      <c r="E31" s="38">
        <f t="shared" si="0"/>
        <v>0.73076923076923073</v>
      </c>
      <c r="F31" s="39">
        <f t="shared" si="3"/>
        <v>0.2227954971857411</v>
      </c>
      <c r="G31" s="38">
        <f t="shared" si="1"/>
        <v>22.27954971857411</v>
      </c>
      <c r="H31" s="25">
        <f t="shared" si="2"/>
        <v>6</v>
      </c>
    </row>
    <row r="32" spans="2:8" x14ac:dyDescent="0.35">
      <c r="B32" s="92" t="s">
        <v>93</v>
      </c>
      <c r="C32" s="47">
        <v>20</v>
      </c>
      <c r="D32" s="34">
        <v>11</v>
      </c>
      <c r="E32" s="38">
        <f t="shared" si="0"/>
        <v>1.8181818181818181</v>
      </c>
      <c r="F32" s="39">
        <f t="shared" si="3"/>
        <v>0.55432372505543237</v>
      </c>
      <c r="G32" s="38">
        <f t="shared" si="1"/>
        <v>55.432372505543235</v>
      </c>
      <c r="H32" s="25">
        <f t="shared" si="2"/>
        <v>8</v>
      </c>
    </row>
    <row r="33" spans="2:8" x14ac:dyDescent="0.35">
      <c r="B33" s="91" t="s">
        <v>94</v>
      </c>
      <c r="C33" s="47">
        <v>20</v>
      </c>
      <c r="D33" s="34">
        <v>7</v>
      </c>
      <c r="E33" s="38">
        <f t="shared" si="0"/>
        <v>2.8571428571428572</v>
      </c>
      <c r="F33" s="39">
        <f t="shared" si="3"/>
        <v>0.87108013937282236</v>
      </c>
      <c r="G33" s="38">
        <f t="shared" si="1"/>
        <v>87.108013937282237</v>
      </c>
      <c r="H33" s="25">
        <f t="shared" si="2"/>
        <v>10</v>
      </c>
    </row>
    <row r="34" spans="2:8" x14ac:dyDescent="0.35">
      <c r="B34" s="91" t="s">
        <v>95</v>
      </c>
      <c r="C34" s="47">
        <v>62</v>
      </c>
      <c r="D34" s="34">
        <v>55</v>
      </c>
      <c r="E34" s="38">
        <f t="shared" si="0"/>
        <v>1.1272727272727272</v>
      </c>
      <c r="F34" s="39">
        <f t="shared" si="3"/>
        <v>0.34368070953436808</v>
      </c>
      <c r="G34" s="38">
        <f t="shared" si="1"/>
        <v>34.368070953436806</v>
      </c>
      <c r="H34" s="25">
        <f t="shared" si="2"/>
        <v>7</v>
      </c>
    </row>
    <row r="35" spans="2:8" x14ac:dyDescent="0.35">
      <c r="B35" s="92" t="s">
        <v>96</v>
      </c>
      <c r="C35" s="47">
        <v>29</v>
      </c>
      <c r="D35" s="34">
        <v>19</v>
      </c>
      <c r="E35" s="38">
        <f t="shared" si="0"/>
        <v>1.5263157894736843</v>
      </c>
      <c r="F35" s="39">
        <f t="shared" si="3"/>
        <v>0.46534017971758668</v>
      </c>
      <c r="G35" s="38">
        <f t="shared" si="1"/>
        <v>46.534017971758665</v>
      </c>
      <c r="H35" s="25">
        <f t="shared" si="2"/>
        <v>8</v>
      </c>
    </row>
    <row r="36" spans="2:8" x14ac:dyDescent="0.35">
      <c r="B36" s="91" t="s">
        <v>97</v>
      </c>
      <c r="C36" s="47">
        <v>20</v>
      </c>
      <c r="D36" s="34">
        <v>19</v>
      </c>
      <c r="E36" s="38">
        <f t="shared" si="0"/>
        <v>1.0526315789473684</v>
      </c>
      <c r="F36" s="39">
        <f t="shared" si="3"/>
        <v>0.3209242618741977</v>
      </c>
      <c r="G36" s="38">
        <f t="shared" si="1"/>
        <v>32.092426187419768</v>
      </c>
      <c r="H36" s="25">
        <f t="shared" si="2"/>
        <v>7</v>
      </c>
    </row>
    <row r="37" spans="2:8" x14ac:dyDescent="0.35">
      <c r="B37" s="91" t="s">
        <v>98</v>
      </c>
      <c r="C37" s="47">
        <v>37</v>
      </c>
      <c r="D37" s="34">
        <v>25</v>
      </c>
      <c r="E37" s="38">
        <f t="shared" si="0"/>
        <v>1.48</v>
      </c>
      <c r="F37" s="39">
        <f t="shared" si="3"/>
        <v>0.45121951219512196</v>
      </c>
      <c r="G37" s="38">
        <f t="shared" si="1"/>
        <v>45.121951219512198</v>
      </c>
      <c r="H37" s="25">
        <f t="shared" si="2"/>
        <v>8</v>
      </c>
    </row>
    <row r="38" spans="2:8" x14ac:dyDescent="0.35">
      <c r="B38" s="92" t="s">
        <v>99</v>
      </c>
      <c r="C38" s="47">
        <v>24</v>
      </c>
      <c r="D38" s="34">
        <v>8</v>
      </c>
      <c r="E38" s="38">
        <f t="shared" si="0"/>
        <v>3</v>
      </c>
      <c r="F38" s="39">
        <f t="shared" si="3"/>
        <v>0.91463414634146345</v>
      </c>
      <c r="G38" s="38">
        <f t="shared" si="1"/>
        <v>91.463414634146346</v>
      </c>
      <c r="H38" s="25">
        <f t="shared" si="2"/>
        <v>10</v>
      </c>
    </row>
    <row r="39" spans="2:8" x14ac:dyDescent="0.35">
      <c r="B39" s="91" t="s">
        <v>100</v>
      </c>
      <c r="C39" s="47">
        <v>24</v>
      </c>
      <c r="D39" s="34">
        <v>8</v>
      </c>
      <c r="E39" s="38">
        <f t="shared" si="0"/>
        <v>3</v>
      </c>
      <c r="F39" s="39">
        <f t="shared" si="3"/>
        <v>0.91463414634146345</v>
      </c>
      <c r="G39" s="38">
        <f t="shared" si="1"/>
        <v>91.463414634146346</v>
      </c>
      <c r="H39" s="25">
        <f t="shared" si="2"/>
        <v>10</v>
      </c>
    </row>
    <row r="40" spans="2:8" x14ac:dyDescent="0.35">
      <c r="B40" s="91" t="s">
        <v>101</v>
      </c>
      <c r="C40" s="47">
        <v>27</v>
      </c>
      <c r="D40" s="34">
        <v>16</v>
      </c>
      <c r="E40" s="38">
        <f t="shared" si="0"/>
        <v>1.6875</v>
      </c>
      <c r="F40" s="39">
        <f t="shared" si="3"/>
        <v>0.51448170731707321</v>
      </c>
      <c r="G40" s="38">
        <f t="shared" si="1"/>
        <v>51.448170731707322</v>
      </c>
      <c r="H40" s="25">
        <f t="shared" si="2"/>
        <v>8</v>
      </c>
    </row>
    <row r="41" spans="2:8" x14ac:dyDescent="0.35">
      <c r="B41" s="92" t="s">
        <v>102</v>
      </c>
      <c r="C41" s="47">
        <v>47</v>
      </c>
      <c r="D41" s="34">
        <v>17</v>
      </c>
      <c r="E41" s="38">
        <f t="shared" si="0"/>
        <v>2.7647058823529411</v>
      </c>
      <c r="F41" s="39">
        <f t="shared" si="3"/>
        <v>0.84289813486370158</v>
      </c>
      <c r="G41" s="38">
        <f t="shared" si="1"/>
        <v>84.289813486370164</v>
      </c>
      <c r="H41" s="25">
        <f t="shared" si="2"/>
        <v>10</v>
      </c>
    </row>
    <row r="42" spans="2:8" x14ac:dyDescent="0.35">
      <c r="B42" s="91" t="s">
        <v>103</v>
      </c>
      <c r="C42" s="47">
        <v>40</v>
      </c>
      <c r="D42" s="34">
        <v>21</v>
      </c>
      <c r="E42" s="38">
        <f t="shared" si="0"/>
        <v>1.9047619047619047</v>
      </c>
      <c r="F42" s="39">
        <f t="shared" si="3"/>
        <v>0.58072009291521487</v>
      </c>
      <c r="G42" s="38">
        <f t="shared" si="1"/>
        <v>58.072009291521489</v>
      </c>
      <c r="H42" s="25">
        <f t="shared" si="2"/>
        <v>8</v>
      </c>
    </row>
    <row r="43" spans="2:8" x14ac:dyDescent="0.35">
      <c r="B43" s="91" t="s">
        <v>104</v>
      </c>
      <c r="C43" s="47">
        <v>37</v>
      </c>
      <c r="D43" s="34">
        <v>16</v>
      </c>
      <c r="E43" s="38">
        <f t="shared" si="0"/>
        <v>2.3125</v>
      </c>
      <c r="F43" s="39">
        <f t="shared" si="3"/>
        <v>0.70503048780487809</v>
      </c>
      <c r="G43" s="38">
        <f t="shared" si="1"/>
        <v>70.503048780487802</v>
      </c>
      <c r="H43" s="25">
        <f t="shared" si="2"/>
        <v>9</v>
      </c>
    </row>
    <row r="44" spans="2:8" x14ac:dyDescent="0.35">
      <c r="B44" s="92" t="s">
        <v>105</v>
      </c>
      <c r="C44" s="47">
        <v>29</v>
      </c>
      <c r="D44" s="34">
        <v>16</v>
      </c>
      <c r="E44" s="38">
        <f t="shared" si="0"/>
        <v>1.8125</v>
      </c>
      <c r="F44" s="39">
        <f t="shared" si="3"/>
        <v>0.55259146341463417</v>
      </c>
      <c r="G44" s="38">
        <f t="shared" si="1"/>
        <v>55.259146341463413</v>
      </c>
      <c r="H44" s="25">
        <f t="shared" si="2"/>
        <v>8</v>
      </c>
    </row>
    <row r="45" spans="2:8" x14ac:dyDescent="0.35">
      <c r="B45" s="91" t="s">
        <v>106</v>
      </c>
      <c r="C45" s="47">
        <v>6</v>
      </c>
      <c r="D45" s="34">
        <v>6</v>
      </c>
      <c r="E45" s="38">
        <f t="shared" si="0"/>
        <v>1</v>
      </c>
      <c r="F45" s="39">
        <f t="shared" si="3"/>
        <v>0.3048780487804878</v>
      </c>
      <c r="G45" s="38">
        <f t="shared" si="1"/>
        <v>30.487804878048781</v>
      </c>
      <c r="H45" s="25">
        <f t="shared" si="2"/>
        <v>6</v>
      </c>
    </row>
    <row r="46" spans="2:8" x14ac:dyDescent="0.35">
      <c r="B46" s="91" t="s">
        <v>107</v>
      </c>
      <c r="C46" s="47">
        <v>22</v>
      </c>
      <c r="D46" s="34">
        <v>19</v>
      </c>
      <c r="E46" s="38">
        <f t="shared" si="0"/>
        <v>1.1578947368421053</v>
      </c>
      <c r="F46" s="39">
        <f t="shared" si="3"/>
        <v>0.35301668806161751</v>
      </c>
      <c r="G46" s="38">
        <f t="shared" si="1"/>
        <v>35.30166880616175</v>
      </c>
      <c r="H46" s="25">
        <f t="shared" si="2"/>
        <v>7</v>
      </c>
    </row>
    <row r="47" spans="2:8" x14ac:dyDescent="0.35">
      <c r="B47" s="92" t="s">
        <v>108</v>
      </c>
      <c r="C47" s="47">
        <v>16</v>
      </c>
      <c r="D47" s="34">
        <v>12</v>
      </c>
      <c r="E47" s="38">
        <f t="shared" si="0"/>
        <v>1.3333333333333333</v>
      </c>
      <c r="F47" s="39">
        <f>E47/MAX($E$2:$E$21)</f>
        <v>0.4065040650406504</v>
      </c>
      <c r="G47" s="38">
        <f t="shared" si="1"/>
        <v>40.650406504065039</v>
      </c>
      <c r="H47" s="25">
        <f t="shared" si="2"/>
        <v>7</v>
      </c>
    </row>
    <row r="48" spans="2:8" x14ac:dyDescent="0.35">
      <c r="B48" s="91" t="s">
        <v>109</v>
      </c>
      <c r="C48" s="47">
        <v>24</v>
      </c>
      <c r="D48" s="34">
        <v>16</v>
      </c>
      <c r="E48" s="38">
        <f t="shared" si="0"/>
        <v>1.5</v>
      </c>
      <c r="F48" s="39">
        <f t="shared" si="3"/>
        <v>0.45731707317073172</v>
      </c>
      <c r="G48" s="38">
        <f t="shared" si="1"/>
        <v>45.731707317073173</v>
      </c>
      <c r="H48" s="25">
        <f t="shared" si="2"/>
        <v>8</v>
      </c>
    </row>
    <row r="49" spans="2:8" x14ac:dyDescent="0.35">
      <c r="B49" s="91" t="s">
        <v>110</v>
      </c>
      <c r="C49" s="47">
        <v>6</v>
      </c>
      <c r="D49" s="34">
        <v>21</v>
      </c>
      <c r="E49" s="38">
        <f t="shared" si="0"/>
        <v>0.2857142857142857</v>
      </c>
      <c r="F49" s="39">
        <f t="shared" si="3"/>
        <v>8.7108013937282236E-2</v>
      </c>
      <c r="G49" s="38">
        <f t="shared" si="1"/>
        <v>8.7108013937282234</v>
      </c>
      <c r="H49" s="25">
        <f t="shared" si="2"/>
        <v>4</v>
      </c>
    </row>
    <row r="50" spans="2:8" x14ac:dyDescent="0.35">
      <c r="B50" s="92" t="s">
        <v>111</v>
      </c>
      <c r="C50" s="47">
        <v>39</v>
      </c>
      <c r="D50" s="34">
        <v>16</v>
      </c>
      <c r="E50" s="38">
        <f t="shared" si="0"/>
        <v>2.4375</v>
      </c>
      <c r="F50" s="39">
        <f t="shared" si="3"/>
        <v>0.74314024390243905</v>
      </c>
      <c r="G50" s="38">
        <f t="shared" si="1"/>
        <v>74.314024390243901</v>
      </c>
      <c r="H50" s="25">
        <f t="shared" si="2"/>
        <v>9</v>
      </c>
    </row>
    <row r="51" spans="2:8" x14ac:dyDescent="0.35">
      <c r="B51" s="91" t="s">
        <v>112</v>
      </c>
      <c r="C51" s="47">
        <v>35</v>
      </c>
      <c r="D51" s="34">
        <v>21</v>
      </c>
      <c r="E51" s="38">
        <f t="shared" si="0"/>
        <v>1.6666666666666667</v>
      </c>
      <c r="F51" s="39">
        <f t="shared" si="3"/>
        <v>0.50813008130081305</v>
      </c>
      <c r="G51" s="38">
        <f t="shared" si="1"/>
        <v>50.813008130081307</v>
      </c>
      <c r="H51" s="25">
        <f t="shared" si="2"/>
        <v>8</v>
      </c>
    </row>
    <row r="52" spans="2:8" x14ac:dyDescent="0.35">
      <c r="B52" s="91" t="s">
        <v>113</v>
      </c>
      <c r="C52" s="47">
        <v>29</v>
      </c>
      <c r="D52" s="34">
        <v>25</v>
      </c>
      <c r="E52" s="38">
        <f t="shared" si="0"/>
        <v>1.1599999999999999</v>
      </c>
      <c r="F52" s="39">
        <f t="shared" si="3"/>
        <v>0.35365853658536583</v>
      </c>
      <c r="G52" s="38">
        <f t="shared" si="1"/>
        <v>35.365853658536587</v>
      </c>
      <c r="H52" s="25">
        <f t="shared" si="2"/>
        <v>7</v>
      </c>
    </row>
    <row r="53" spans="2:8" x14ac:dyDescent="0.35">
      <c r="B53" s="92" t="s">
        <v>114</v>
      </c>
      <c r="C53" s="47">
        <v>35</v>
      </c>
      <c r="D53" s="34">
        <v>16</v>
      </c>
      <c r="E53" s="38">
        <f t="shared" si="0"/>
        <v>2.1875</v>
      </c>
      <c r="F53" s="39">
        <f t="shared" si="3"/>
        <v>0.66692073170731714</v>
      </c>
      <c r="G53" s="38">
        <f t="shared" si="1"/>
        <v>66.692073170731717</v>
      </c>
      <c r="H53" s="25">
        <f t="shared" si="2"/>
        <v>9</v>
      </c>
    </row>
    <row r="54" spans="2:8" x14ac:dyDescent="0.35">
      <c r="B54" s="91" t="s">
        <v>115</v>
      </c>
      <c r="C54" s="47">
        <v>18</v>
      </c>
      <c r="D54" s="34">
        <v>16</v>
      </c>
      <c r="E54" s="38">
        <f t="shared" si="0"/>
        <v>1.125</v>
      </c>
      <c r="F54" s="39">
        <f t="shared" si="3"/>
        <v>0.34298780487804881</v>
      </c>
      <c r="G54" s="38">
        <f t="shared" si="1"/>
        <v>34.298780487804883</v>
      </c>
      <c r="H54" s="25">
        <f t="shared" si="2"/>
        <v>7</v>
      </c>
    </row>
    <row r="55" spans="2:8" x14ac:dyDescent="0.35">
      <c r="B55" s="91" t="s">
        <v>116</v>
      </c>
      <c r="C55" s="47">
        <v>7</v>
      </c>
      <c r="D55" s="34">
        <v>76</v>
      </c>
      <c r="E55" s="38">
        <f t="shared" si="0"/>
        <v>9.2105263157894732E-2</v>
      </c>
      <c r="F55" s="39">
        <f t="shared" si="3"/>
        <v>2.8080872913992298E-2</v>
      </c>
      <c r="G55" s="38">
        <f t="shared" si="1"/>
        <v>2.8080872913992296</v>
      </c>
      <c r="H55" s="25">
        <f t="shared" si="2"/>
        <v>2</v>
      </c>
    </row>
    <row r="56" spans="2:8" x14ac:dyDescent="0.35">
      <c r="B56" s="92" t="s">
        <v>117</v>
      </c>
      <c r="C56" s="47">
        <v>23</v>
      </c>
      <c r="D56" s="34">
        <v>21</v>
      </c>
      <c r="E56" s="38">
        <f t="shared" si="0"/>
        <v>1.0952380952380953</v>
      </c>
      <c r="F56" s="39">
        <f t="shared" si="3"/>
        <v>0.33391405342624858</v>
      </c>
      <c r="G56" s="38">
        <f t="shared" si="1"/>
        <v>33.391405342624857</v>
      </c>
      <c r="H56" s="25">
        <f t="shared" si="2"/>
        <v>7</v>
      </c>
    </row>
    <row r="57" spans="2:8" x14ac:dyDescent="0.35">
      <c r="B57" s="91" t="s">
        <v>118</v>
      </c>
      <c r="C57" s="47">
        <v>33</v>
      </c>
      <c r="D57" s="34">
        <v>32</v>
      </c>
      <c r="E57" s="38">
        <f t="shared" si="0"/>
        <v>1.03125</v>
      </c>
      <c r="F57" s="39">
        <f t="shared" si="3"/>
        <v>0.31440548780487809</v>
      </c>
      <c r="G57" s="38">
        <f t="shared" si="1"/>
        <v>31.440548780487809</v>
      </c>
      <c r="H57" s="25">
        <f t="shared" si="2"/>
        <v>7</v>
      </c>
    </row>
    <row r="58" spans="2:8" x14ac:dyDescent="0.35">
      <c r="B58" s="91" t="s">
        <v>119</v>
      </c>
      <c r="C58" s="47">
        <v>28</v>
      </c>
      <c r="D58" s="34">
        <v>16</v>
      </c>
      <c r="E58" s="38">
        <f t="shared" si="0"/>
        <v>1.75</v>
      </c>
      <c r="F58" s="39">
        <f t="shared" si="3"/>
        <v>0.53353658536585369</v>
      </c>
      <c r="G58" s="38">
        <f t="shared" si="1"/>
        <v>53.353658536585371</v>
      </c>
      <c r="H58" s="25">
        <f t="shared" si="2"/>
        <v>8</v>
      </c>
    </row>
    <row r="59" spans="2:8" x14ac:dyDescent="0.35">
      <c r="B59" s="92" t="s">
        <v>120</v>
      </c>
      <c r="C59" s="47">
        <v>25</v>
      </c>
      <c r="D59" s="34">
        <v>19</v>
      </c>
      <c r="E59" s="38">
        <f t="shared" si="0"/>
        <v>1.3157894736842106</v>
      </c>
      <c r="F59" s="39">
        <f t="shared" si="3"/>
        <v>0.40115532734274717</v>
      </c>
      <c r="G59" s="38">
        <f t="shared" si="1"/>
        <v>40.115532734274716</v>
      </c>
      <c r="H59" s="25">
        <f t="shared" si="2"/>
        <v>7</v>
      </c>
    </row>
    <row r="60" spans="2:8" x14ac:dyDescent="0.35">
      <c r="B60" s="91" t="s">
        <v>121</v>
      </c>
      <c r="C60" s="47">
        <v>32</v>
      </c>
      <c r="D60" s="34">
        <v>25</v>
      </c>
      <c r="E60" s="38">
        <f t="shared" si="0"/>
        <v>1.28</v>
      </c>
      <c r="F60" s="39">
        <f t="shared" si="3"/>
        <v>0.3902439024390244</v>
      </c>
      <c r="G60" s="38">
        <f t="shared" si="1"/>
        <v>39.024390243902438</v>
      </c>
      <c r="H60" s="25">
        <f t="shared" si="2"/>
        <v>7</v>
      </c>
    </row>
    <row r="61" spans="2:8" x14ac:dyDescent="0.35">
      <c r="B61" s="91" t="s">
        <v>122</v>
      </c>
      <c r="C61" s="47">
        <v>29</v>
      </c>
      <c r="D61" s="34">
        <v>21</v>
      </c>
      <c r="E61" s="38">
        <f t="shared" si="0"/>
        <v>1.3809523809523809</v>
      </c>
      <c r="F61" s="39">
        <f t="shared" si="3"/>
        <v>0.42102206736353082</v>
      </c>
      <c r="G61" s="38">
        <f t="shared" si="1"/>
        <v>42.102206736353082</v>
      </c>
      <c r="H61" s="25">
        <f t="shared" si="2"/>
        <v>8</v>
      </c>
    </row>
    <row r="62" spans="2:8" x14ac:dyDescent="0.35">
      <c r="B62" s="92" t="s">
        <v>123</v>
      </c>
      <c r="C62" s="47">
        <v>20</v>
      </c>
      <c r="D62" s="34">
        <v>16</v>
      </c>
      <c r="E62" s="38">
        <f t="shared" si="0"/>
        <v>1.25</v>
      </c>
      <c r="F62" s="39">
        <f t="shared" si="3"/>
        <v>0.38109756097560976</v>
      </c>
      <c r="G62" s="38">
        <f t="shared" si="1"/>
        <v>38.109756097560975</v>
      </c>
      <c r="H62" s="25">
        <f t="shared" si="2"/>
        <v>7</v>
      </c>
    </row>
    <row r="63" spans="2:8" x14ac:dyDescent="0.35">
      <c r="B63" s="91" t="s">
        <v>124</v>
      </c>
      <c r="C63" s="47">
        <v>45.99</v>
      </c>
      <c r="D63" s="34">
        <v>54</v>
      </c>
      <c r="E63" s="38">
        <f t="shared" si="0"/>
        <v>0.85166666666666668</v>
      </c>
      <c r="F63" s="39">
        <f t="shared" si="3"/>
        <v>0.25965447154471549</v>
      </c>
      <c r="G63" s="38">
        <f t="shared" si="1"/>
        <v>25.965447154471548</v>
      </c>
      <c r="H63" s="25">
        <f t="shared" si="2"/>
        <v>6</v>
      </c>
    </row>
    <row r="64" spans="2:8" x14ac:dyDescent="0.35">
      <c r="B64" s="91" t="s">
        <v>125</v>
      </c>
      <c r="C64" s="47">
        <v>25</v>
      </c>
      <c r="D64" s="34">
        <v>19</v>
      </c>
      <c r="E64" s="38">
        <f t="shared" si="0"/>
        <v>1.3157894736842106</v>
      </c>
      <c r="F64" s="39">
        <f t="shared" si="3"/>
        <v>0.40115532734274717</v>
      </c>
      <c r="G64" s="38">
        <f t="shared" si="1"/>
        <v>40.115532734274716</v>
      </c>
      <c r="H64" s="25">
        <f t="shared" si="2"/>
        <v>7</v>
      </c>
    </row>
    <row r="65" spans="2:8" x14ac:dyDescent="0.35">
      <c r="B65" s="92" t="s">
        <v>126</v>
      </c>
      <c r="C65" s="47">
        <v>27</v>
      </c>
      <c r="D65" s="34">
        <v>19</v>
      </c>
      <c r="E65" s="38">
        <f t="shared" si="0"/>
        <v>1.4210526315789473</v>
      </c>
      <c r="F65" s="39">
        <f t="shared" si="3"/>
        <v>0.43324775353016692</v>
      </c>
      <c r="G65" s="38">
        <f t="shared" si="1"/>
        <v>43.32477535301669</v>
      </c>
      <c r="H65" s="25">
        <f t="shared" si="2"/>
        <v>8</v>
      </c>
    </row>
    <row r="66" spans="2:8" x14ac:dyDescent="0.35">
      <c r="B66" s="91" t="s">
        <v>127</v>
      </c>
      <c r="C66" s="47">
        <v>37</v>
      </c>
      <c r="D66" s="34">
        <v>37</v>
      </c>
      <c r="E66" s="38">
        <f t="shared" ref="E66:E78" si="4">C66/D66</f>
        <v>1</v>
      </c>
      <c r="F66" s="39">
        <f t="shared" si="3"/>
        <v>0.3048780487804878</v>
      </c>
      <c r="G66" s="38">
        <f t="shared" ref="G66:G78" si="5">F66*100</f>
        <v>30.487804878048781</v>
      </c>
      <c r="H66" s="25">
        <f t="shared" ref="H66:H78" si="6">VLOOKUP(G66,$K$4:$L$13,2,TRUE)</f>
        <v>6</v>
      </c>
    </row>
    <row r="67" spans="2:8" x14ac:dyDescent="0.35">
      <c r="B67" s="91" t="s">
        <v>128</v>
      </c>
      <c r="C67" s="47">
        <v>44</v>
      </c>
      <c r="D67" s="34">
        <v>26</v>
      </c>
      <c r="E67" s="38">
        <f t="shared" si="4"/>
        <v>1.6923076923076923</v>
      </c>
      <c r="F67" s="39">
        <f t="shared" ref="F67:F78" si="7">E67/MAX($E$2:$E$21)</f>
        <v>0.51594746716697937</v>
      </c>
      <c r="G67" s="38">
        <f t="shared" si="5"/>
        <v>51.594746716697934</v>
      </c>
      <c r="H67" s="25">
        <f t="shared" si="6"/>
        <v>8</v>
      </c>
    </row>
    <row r="68" spans="2:8" x14ac:dyDescent="0.35">
      <c r="B68" s="92" t="s">
        <v>129</v>
      </c>
      <c r="C68" s="47">
        <v>310</v>
      </c>
      <c r="D68" s="34">
        <v>134</v>
      </c>
      <c r="E68" s="38">
        <f t="shared" si="4"/>
        <v>2.3134328358208953</v>
      </c>
      <c r="F68" s="39">
        <f t="shared" si="7"/>
        <v>0.70531488896978523</v>
      </c>
      <c r="G68" s="38">
        <f t="shared" si="5"/>
        <v>70.531488896978516</v>
      </c>
      <c r="H68" s="25">
        <f t="shared" si="6"/>
        <v>9</v>
      </c>
    </row>
    <row r="69" spans="2:8" x14ac:dyDescent="0.35">
      <c r="B69" s="91" t="s">
        <v>130</v>
      </c>
      <c r="C69" s="47">
        <v>239</v>
      </c>
      <c r="D69" s="34">
        <v>122</v>
      </c>
      <c r="E69" s="38">
        <f t="shared" si="4"/>
        <v>1.959016393442623</v>
      </c>
      <c r="F69" s="39">
        <f t="shared" si="7"/>
        <v>0.59726109556177531</v>
      </c>
      <c r="G69" s="38">
        <f t="shared" si="5"/>
        <v>59.726109556177533</v>
      </c>
      <c r="H69" s="25">
        <f t="shared" si="6"/>
        <v>8</v>
      </c>
    </row>
    <row r="70" spans="2:8" x14ac:dyDescent="0.35">
      <c r="B70" s="91" t="s">
        <v>131</v>
      </c>
      <c r="C70" s="47">
        <v>39</v>
      </c>
      <c r="D70" s="34">
        <v>21</v>
      </c>
      <c r="E70" s="38">
        <f t="shared" si="4"/>
        <v>1.8571428571428572</v>
      </c>
      <c r="F70" s="39">
        <f t="shared" si="7"/>
        <v>0.56620209059233451</v>
      </c>
      <c r="G70" s="38">
        <f t="shared" si="5"/>
        <v>56.620209059233453</v>
      </c>
      <c r="H70" s="25">
        <f t="shared" si="6"/>
        <v>8</v>
      </c>
    </row>
    <row r="71" spans="2:8" x14ac:dyDescent="0.35">
      <c r="B71" s="92" t="s">
        <v>132</v>
      </c>
      <c r="C71" s="47">
        <v>43</v>
      </c>
      <c r="D71" s="34">
        <v>21</v>
      </c>
      <c r="E71" s="38">
        <f t="shared" si="4"/>
        <v>2.0476190476190474</v>
      </c>
      <c r="F71" s="39">
        <f t="shared" si="7"/>
        <v>0.62427409988385596</v>
      </c>
      <c r="G71" s="38">
        <f t="shared" si="5"/>
        <v>62.427409988385598</v>
      </c>
      <c r="H71" s="25">
        <f t="shared" si="6"/>
        <v>9</v>
      </c>
    </row>
    <row r="72" spans="2:8" x14ac:dyDescent="0.35">
      <c r="B72" s="91" t="s">
        <v>133</v>
      </c>
      <c r="C72" s="47">
        <v>33</v>
      </c>
      <c r="D72" s="34">
        <v>26</v>
      </c>
      <c r="E72" s="38">
        <f t="shared" si="4"/>
        <v>1.2692307692307692</v>
      </c>
      <c r="F72" s="39">
        <f t="shared" si="7"/>
        <v>0.3869606003752345</v>
      </c>
      <c r="G72" s="38">
        <f t="shared" si="5"/>
        <v>38.696060037523452</v>
      </c>
      <c r="H72" s="25">
        <f t="shared" si="6"/>
        <v>7</v>
      </c>
    </row>
    <row r="73" spans="2:8" x14ac:dyDescent="0.35">
      <c r="B73" s="91" t="s">
        <v>134</v>
      </c>
      <c r="C73" s="47">
        <v>18</v>
      </c>
      <c r="D73" s="34">
        <v>16</v>
      </c>
      <c r="E73" s="38">
        <f t="shared" si="4"/>
        <v>1.125</v>
      </c>
      <c r="F73" s="39">
        <f t="shared" si="7"/>
        <v>0.34298780487804881</v>
      </c>
      <c r="G73" s="38">
        <f t="shared" si="5"/>
        <v>34.298780487804883</v>
      </c>
      <c r="H73" s="25">
        <f t="shared" si="6"/>
        <v>7</v>
      </c>
    </row>
    <row r="74" spans="2:8" x14ac:dyDescent="0.35">
      <c r="B74" s="92" t="s">
        <v>135</v>
      </c>
      <c r="C74" s="47">
        <v>23</v>
      </c>
      <c r="D74" s="34">
        <v>16</v>
      </c>
      <c r="E74" s="38">
        <f t="shared" si="4"/>
        <v>1.4375</v>
      </c>
      <c r="F74" s="39">
        <f t="shared" si="7"/>
        <v>0.43826219512195125</v>
      </c>
      <c r="G74" s="38">
        <f t="shared" si="5"/>
        <v>43.826219512195124</v>
      </c>
      <c r="H74" s="25">
        <f t="shared" si="6"/>
        <v>8</v>
      </c>
    </row>
    <row r="75" spans="2:8" ht="18" customHeight="1" x14ac:dyDescent="0.35">
      <c r="B75" s="91" t="s">
        <v>136</v>
      </c>
      <c r="C75" s="47">
        <v>16</v>
      </c>
      <c r="D75" s="34">
        <v>16</v>
      </c>
      <c r="E75" s="38">
        <f t="shared" si="4"/>
        <v>1</v>
      </c>
      <c r="F75" s="39">
        <f t="shared" si="7"/>
        <v>0.3048780487804878</v>
      </c>
      <c r="G75" s="38">
        <f t="shared" si="5"/>
        <v>30.487804878048781</v>
      </c>
      <c r="H75" s="25">
        <f t="shared" si="6"/>
        <v>6</v>
      </c>
    </row>
    <row r="76" spans="2:8" x14ac:dyDescent="0.35">
      <c r="B76" s="91" t="s">
        <v>137</v>
      </c>
      <c r="C76" s="47">
        <v>5</v>
      </c>
      <c r="D76" s="34">
        <v>5</v>
      </c>
      <c r="E76" s="38">
        <f t="shared" si="4"/>
        <v>1</v>
      </c>
      <c r="F76" s="39">
        <f t="shared" si="7"/>
        <v>0.3048780487804878</v>
      </c>
      <c r="G76" s="38">
        <f t="shared" si="5"/>
        <v>30.487804878048781</v>
      </c>
      <c r="H76" s="25">
        <f t="shared" si="6"/>
        <v>6</v>
      </c>
    </row>
    <row r="77" spans="2:8" x14ac:dyDescent="0.35">
      <c r="B77" s="92" t="s">
        <v>138</v>
      </c>
      <c r="C77" s="47">
        <v>113</v>
      </c>
      <c r="D77" s="34">
        <v>68</v>
      </c>
      <c r="E77" s="38">
        <f t="shared" si="4"/>
        <v>1.661764705882353</v>
      </c>
      <c r="F77" s="39">
        <f t="shared" si="7"/>
        <v>0.50663558106169304</v>
      </c>
      <c r="G77" s="38">
        <f t="shared" si="5"/>
        <v>50.663558106169305</v>
      </c>
      <c r="H77" s="25">
        <f t="shared" si="6"/>
        <v>8</v>
      </c>
    </row>
    <row r="78" spans="2:8" x14ac:dyDescent="0.35">
      <c r="B78" s="93" t="s">
        <v>139</v>
      </c>
      <c r="C78" s="48">
        <v>0</v>
      </c>
      <c r="D78" s="42">
        <v>7</v>
      </c>
      <c r="E78" s="43">
        <f t="shared" si="4"/>
        <v>0</v>
      </c>
      <c r="F78" s="44">
        <f t="shared" si="7"/>
        <v>0</v>
      </c>
      <c r="G78" s="43">
        <f t="shared" si="5"/>
        <v>0</v>
      </c>
      <c r="H78" s="26">
        <f t="shared" si="6"/>
        <v>1</v>
      </c>
    </row>
  </sheetData>
  <sheetProtection algorithmName="SHA-512" hashValue="i2Kt9lZ33bF3b6i18D1RVdDtAZY2x08P8s491C7cIdSSTAO8ufOzGXohrh96z+iCG1abPJWreaS7hrCHN0/F0g==" saltValue="CQeCr1gRm7m/ali/HlulDw==" spinCount="100000" sheet="1" objects="1" scenarios="1"/>
  <mergeCells count="3">
    <mergeCell ref="J2:J3"/>
    <mergeCell ref="K2:K3"/>
    <mergeCell ref="L2:L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AF38-7368-44EC-BF0C-F3A25CED6265}">
  <dimension ref="B1:R78"/>
  <sheetViews>
    <sheetView workbookViewId="0">
      <selection activeCell="H21" sqref="H21"/>
    </sheetView>
  </sheetViews>
  <sheetFormatPr defaultRowHeight="14.5" x14ac:dyDescent="0.35"/>
  <cols>
    <col min="1" max="1" width="8.7265625" style="34"/>
    <col min="2" max="2" width="16" style="94" customWidth="1"/>
    <col min="3" max="3" width="24.453125" style="34" customWidth="1"/>
    <col min="4" max="4" width="25.453125" style="34" customWidth="1"/>
    <col min="5" max="5" width="11" style="34" customWidth="1"/>
    <col min="6" max="6" width="15" style="34" customWidth="1"/>
    <col min="7" max="7" width="19" style="34" customWidth="1"/>
    <col min="8" max="8" width="11.26953125" style="34" customWidth="1"/>
    <col min="9" max="10" width="8.7265625" style="34"/>
    <col min="11" max="11" width="11.90625" style="34" customWidth="1"/>
    <col min="12" max="16384" width="8.7265625" style="34"/>
  </cols>
  <sheetData>
    <row r="1" spans="2:18" ht="67.5" customHeight="1" x14ac:dyDescent="0.35">
      <c r="B1" s="53" t="s">
        <v>0</v>
      </c>
      <c r="C1" s="53" t="s">
        <v>44</v>
      </c>
      <c r="D1" s="95" t="s">
        <v>28</v>
      </c>
      <c r="E1" s="53" t="s">
        <v>29</v>
      </c>
      <c r="F1" s="53" t="s">
        <v>30</v>
      </c>
      <c r="G1" s="53" t="s">
        <v>31</v>
      </c>
      <c r="H1" s="96" t="s">
        <v>13</v>
      </c>
      <c r="J1" s="30" t="s">
        <v>32</v>
      </c>
      <c r="K1" s="30" t="s">
        <v>45</v>
      </c>
      <c r="L1" s="27" t="s">
        <v>5</v>
      </c>
      <c r="M1" s="34" t="s">
        <v>46</v>
      </c>
    </row>
    <row r="2" spans="2:18" x14ac:dyDescent="0.35">
      <c r="B2" s="90" t="s">
        <v>63</v>
      </c>
      <c r="C2" s="121">
        <v>177</v>
      </c>
      <c r="D2" s="35">
        <v>97</v>
      </c>
      <c r="E2" s="36">
        <f>C2/D2</f>
        <v>1.8247422680412371</v>
      </c>
      <c r="F2" s="37">
        <f>E2/MAX($E$2:$E$78)</f>
        <v>0.55535634244733301</v>
      </c>
      <c r="G2" s="122">
        <f>F2*100</f>
        <v>55.535634244733302</v>
      </c>
      <c r="H2" s="24">
        <f>VLOOKUP(G2,$K$2:$L$6,2,TRUE)</f>
        <v>4</v>
      </c>
      <c r="J2" s="41" t="s">
        <v>47</v>
      </c>
      <c r="K2" s="11">
        <v>-5</v>
      </c>
      <c r="L2" s="41">
        <v>1</v>
      </c>
    </row>
    <row r="3" spans="2:18" x14ac:dyDescent="0.35">
      <c r="B3" s="91" t="s">
        <v>64</v>
      </c>
      <c r="C3" s="123">
        <v>10</v>
      </c>
      <c r="D3" s="34">
        <v>25</v>
      </c>
      <c r="E3" s="38">
        <f t="shared" ref="E3:E66" si="0">C3/D3</f>
        <v>0.4</v>
      </c>
      <c r="F3" s="39">
        <f t="shared" ref="F3:F65" si="1">E3/MAX($E$2:$E$11)</f>
        <v>0.15238095238095239</v>
      </c>
      <c r="G3" s="124">
        <f>F3*100</f>
        <v>15.238095238095239</v>
      </c>
      <c r="H3" s="25">
        <f t="shared" ref="H3:H66" si="2">VLOOKUP(G3,$K$2:$L$6,2,TRUE)</f>
        <v>2</v>
      </c>
      <c r="J3" s="41" t="s">
        <v>48</v>
      </c>
      <c r="K3" s="11">
        <v>5</v>
      </c>
      <c r="L3" s="41">
        <v>2</v>
      </c>
    </row>
    <row r="4" spans="2:18" x14ac:dyDescent="0.35">
      <c r="B4" s="91" t="s">
        <v>65</v>
      </c>
      <c r="C4" s="123">
        <v>42</v>
      </c>
      <c r="D4" s="34">
        <v>16</v>
      </c>
      <c r="E4" s="38">
        <f t="shared" si="0"/>
        <v>2.625</v>
      </c>
      <c r="F4" s="39">
        <f t="shared" si="1"/>
        <v>1</v>
      </c>
      <c r="G4" s="124">
        <f>F4*100</f>
        <v>100</v>
      </c>
      <c r="H4" s="25">
        <f t="shared" si="2"/>
        <v>5</v>
      </c>
      <c r="J4" s="41" t="s">
        <v>49</v>
      </c>
      <c r="K4" s="11">
        <v>21</v>
      </c>
      <c r="L4" s="41">
        <v>3</v>
      </c>
    </row>
    <row r="5" spans="2:18" x14ac:dyDescent="0.35">
      <c r="B5" s="92" t="s">
        <v>66</v>
      </c>
      <c r="C5" s="123">
        <v>20</v>
      </c>
      <c r="D5" s="34">
        <v>26</v>
      </c>
      <c r="E5" s="38">
        <f t="shared" si="0"/>
        <v>0.76923076923076927</v>
      </c>
      <c r="F5" s="39">
        <f t="shared" si="1"/>
        <v>0.29304029304029305</v>
      </c>
      <c r="G5" s="124">
        <f>F5*100</f>
        <v>29.304029304029307</v>
      </c>
      <c r="H5" s="25">
        <f t="shared" si="2"/>
        <v>3</v>
      </c>
      <c r="J5" s="41" t="s">
        <v>50</v>
      </c>
      <c r="K5" s="11">
        <v>51</v>
      </c>
      <c r="L5" s="41">
        <v>4</v>
      </c>
    </row>
    <row r="6" spans="2:18" x14ac:dyDescent="0.35">
      <c r="B6" s="91" t="s">
        <v>67</v>
      </c>
      <c r="C6" s="123">
        <v>30</v>
      </c>
      <c r="D6" s="34">
        <v>22</v>
      </c>
      <c r="E6" s="38">
        <f t="shared" si="0"/>
        <v>1.3636363636363635</v>
      </c>
      <c r="F6" s="39">
        <f>E6/MAX($E$2:$E$78)</f>
        <v>0.41501976284584979</v>
      </c>
      <c r="G6" s="124">
        <f t="shared" ref="G6:G69" si="3">F6*100</f>
        <v>41.501976284584977</v>
      </c>
      <c r="H6" s="25">
        <f t="shared" si="2"/>
        <v>3</v>
      </c>
      <c r="J6" s="41" t="s">
        <v>43</v>
      </c>
      <c r="K6" s="11">
        <v>81</v>
      </c>
      <c r="L6" s="41">
        <v>5</v>
      </c>
      <c r="R6" s="28"/>
    </row>
    <row r="7" spans="2:18" x14ac:dyDescent="0.35">
      <c r="B7" s="91" t="s">
        <v>68</v>
      </c>
      <c r="C7" s="123">
        <v>20</v>
      </c>
      <c r="D7" s="34">
        <v>16</v>
      </c>
      <c r="E7" s="38">
        <f t="shared" si="0"/>
        <v>1.25</v>
      </c>
      <c r="F7" s="39">
        <f t="shared" si="1"/>
        <v>0.47619047619047616</v>
      </c>
      <c r="G7" s="124">
        <f t="shared" si="3"/>
        <v>47.619047619047613</v>
      </c>
      <c r="H7" s="25">
        <f t="shared" si="2"/>
        <v>3</v>
      </c>
      <c r="R7" s="28"/>
    </row>
    <row r="8" spans="2:18" x14ac:dyDescent="0.35">
      <c r="B8" s="92" t="s">
        <v>69</v>
      </c>
      <c r="C8" s="123">
        <v>0</v>
      </c>
      <c r="D8" s="34">
        <v>16</v>
      </c>
      <c r="E8" s="38">
        <f t="shared" si="0"/>
        <v>0</v>
      </c>
      <c r="F8" s="39">
        <f t="shared" si="1"/>
        <v>0</v>
      </c>
      <c r="G8" s="124">
        <f t="shared" si="3"/>
        <v>0</v>
      </c>
      <c r="H8" s="25">
        <f t="shared" si="2"/>
        <v>1</v>
      </c>
    </row>
    <row r="9" spans="2:18" x14ac:dyDescent="0.35">
      <c r="B9" s="91" t="s">
        <v>70</v>
      </c>
      <c r="C9" s="123">
        <v>36.04</v>
      </c>
      <c r="D9" s="34">
        <v>75</v>
      </c>
      <c r="E9" s="38">
        <f t="shared" si="0"/>
        <v>0.48053333333333331</v>
      </c>
      <c r="F9" s="39">
        <f t="shared" si="1"/>
        <v>0.18306031746031745</v>
      </c>
      <c r="G9" s="124">
        <f t="shared" si="3"/>
        <v>18.306031746031746</v>
      </c>
      <c r="H9" s="25">
        <f t="shared" si="2"/>
        <v>2</v>
      </c>
      <c r="K9" s="2"/>
      <c r="L9" s="2"/>
    </row>
    <row r="10" spans="2:18" x14ac:dyDescent="0.35">
      <c r="B10" s="91" t="s">
        <v>71</v>
      </c>
      <c r="C10" s="123">
        <v>8</v>
      </c>
      <c r="D10" s="34">
        <v>10</v>
      </c>
      <c r="E10" s="38">
        <f t="shared" si="0"/>
        <v>0.8</v>
      </c>
      <c r="F10" s="39">
        <f t="shared" ref="F10" si="4">E10/MAX($E$2:$E$78)</f>
        <v>0.24347826086956523</v>
      </c>
      <c r="G10" s="124">
        <f t="shared" si="3"/>
        <v>24.347826086956523</v>
      </c>
      <c r="H10" s="25">
        <f t="shared" si="2"/>
        <v>3</v>
      </c>
      <c r="K10" s="2"/>
      <c r="L10" s="2"/>
    </row>
    <row r="11" spans="2:18" x14ac:dyDescent="0.35">
      <c r="B11" s="92" t="s">
        <v>72</v>
      </c>
      <c r="C11" s="123">
        <v>0</v>
      </c>
      <c r="D11" s="34">
        <v>16</v>
      </c>
      <c r="E11" s="38">
        <f t="shared" si="0"/>
        <v>0</v>
      </c>
      <c r="F11" s="39">
        <f t="shared" si="1"/>
        <v>0</v>
      </c>
      <c r="G11" s="124">
        <f t="shared" si="3"/>
        <v>0</v>
      </c>
      <c r="H11" s="25">
        <f>VLOOKUP(G11,$K$2:$L$6,2,TRUE)</f>
        <v>1</v>
      </c>
      <c r="K11" s="2"/>
      <c r="L11" s="2"/>
    </row>
    <row r="12" spans="2:18" x14ac:dyDescent="0.35">
      <c r="B12" s="91" t="s">
        <v>73</v>
      </c>
      <c r="C12" s="123">
        <v>74</v>
      </c>
      <c r="D12" s="34">
        <v>77</v>
      </c>
      <c r="E12" s="38">
        <f t="shared" si="0"/>
        <v>0.96103896103896103</v>
      </c>
      <c r="F12" s="39">
        <f t="shared" si="1"/>
        <v>0.36611008039579468</v>
      </c>
      <c r="G12" s="124">
        <f t="shared" si="3"/>
        <v>36.611008039579467</v>
      </c>
      <c r="H12" s="25">
        <f t="shared" si="2"/>
        <v>3</v>
      </c>
      <c r="K12" s="2"/>
      <c r="L12" s="2"/>
    </row>
    <row r="13" spans="2:18" x14ac:dyDescent="0.35">
      <c r="B13" s="91" t="s">
        <v>74</v>
      </c>
      <c r="C13" s="123">
        <v>18</v>
      </c>
      <c r="D13" s="34">
        <v>21</v>
      </c>
      <c r="E13" s="38">
        <f t="shared" si="0"/>
        <v>0.8571428571428571</v>
      </c>
      <c r="F13" s="39">
        <f t="shared" si="1"/>
        <v>0.32653061224489793</v>
      </c>
      <c r="G13" s="124">
        <f t="shared" si="3"/>
        <v>32.653061224489797</v>
      </c>
      <c r="H13" s="25">
        <f t="shared" si="2"/>
        <v>3</v>
      </c>
      <c r="K13" s="2"/>
      <c r="L13" s="2"/>
    </row>
    <row r="14" spans="2:18" x14ac:dyDescent="0.35">
      <c r="B14" s="92" t="s">
        <v>75</v>
      </c>
      <c r="C14" s="123">
        <v>5</v>
      </c>
      <c r="D14" s="34">
        <v>25</v>
      </c>
      <c r="E14" s="38">
        <f t="shared" si="0"/>
        <v>0.2</v>
      </c>
      <c r="F14" s="39">
        <f t="shared" ref="F14" si="5">E14/MAX($E$2:$E$78)</f>
        <v>6.0869565217391307E-2</v>
      </c>
      <c r="G14" s="124">
        <f t="shared" si="3"/>
        <v>6.0869565217391308</v>
      </c>
      <c r="H14" s="25">
        <f t="shared" si="2"/>
        <v>2</v>
      </c>
      <c r="J14" s="125"/>
      <c r="K14" s="2"/>
      <c r="L14" s="2"/>
    </row>
    <row r="15" spans="2:18" x14ac:dyDescent="0.35">
      <c r="B15" s="91" t="s">
        <v>76</v>
      </c>
      <c r="C15" s="123">
        <v>10</v>
      </c>
      <c r="D15" s="34">
        <v>19</v>
      </c>
      <c r="E15" s="38">
        <f t="shared" si="0"/>
        <v>0.52631578947368418</v>
      </c>
      <c r="F15" s="39">
        <f t="shared" si="1"/>
        <v>0.20050125313283207</v>
      </c>
      <c r="G15" s="124">
        <f t="shared" si="3"/>
        <v>20.050125313283207</v>
      </c>
      <c r="H15" s="25">
        <f t="shared" si="2"/>
        <v>2</v>
      </c>
      <c r="K15" s="2"/>
      <c r="L15" s="2"/>
    </row>
    <row r="16" spans="2:18" x14ac:dyDescent="0.35">
      <c r="B16" s="91" t="s">
        <v>77</v>
      </c>
      <c r="C16" s="123">
        <v>3</v>
      </c>
      <c r="D16" s="34">
        <v>16</v>
      </c>
      <c r="E16" s="38">
        <f t="shared" si="0"/>
        <v>0.1875</v>
      </c>
      <c r="F16" s="39">
        <f t="shared" si="1"/>
        <v>7.1428571428571425E-2</v>
      </c>
      <c r="G16" s="124">
        <f t="shared" si="3"/>
        <v>7.1428571428571423</v>
      </c>
      <c r="H16" s="25">
        <f t="shared" si="2"/>
        <v>2</v>
      </c>
      <c r="K16" s="2"/>
      <c r="L16" s="2"/>
    </row>
    <row r="17" spans="2:12" x14ac:dyDescent="0.35">
      <c r="B17" s="92" t="s">
        <v>78</v>
      </c>
      <c r="C17" s="123">
        <v>0</v>
      </c>
      <c r="D17" s="34">
        <v>68</v>
      </c>
      <c r="E17" s="38">
        <f t="shared" si="0"/>
        <v>0</v>
      </c>
      <c r="F17" s="39">
        <f t="shared" si="1"/>
        <v>0</v>
      </c>
      <c r="G17" s="124">
        <f t="shared" si="3"/>
        <v>0</v>
      </c>
      <c r="H17" s="25">
        <f t="shared" si="2"/>
        <v>1</v>
      </c>
      <c r="K17" s="2"/>
      <c r="L17" s="2"/>
    </row>
    <row r="18" spans="2:12" x14ac:dyDescent="0.35">
      <c r="B18" s="91" t="s">
        <v>79</v>
      </c>
      <c r="C18" s="123">
        <v>15</v>
      </c>
      <c r="D18" s="34">
        <v>21</v>
      </c>
      <c r="E18" s="38">
        <f t="shared" si="0"/>
        <v>0.7142857142857143</v>
      </c>
      <c r="F18" s="39">
        <f t="shared" ref="F18" si="6">E18/MAX($E$2:$E$78)</f>
        <v>0.21739130434782611</v>
      </c>
      <c r="G18" s="124">
        <f t="shared" si="3"/>
        <v>21.739130434782609</v>
      </c>
      <c r="H18" s="25">
        <f t="shared" si="2"/>
        <v>3</v>
      </c>
      <c r="K18" s="2"/>
      <c r="L18" s="2"/>
    </row>
    <row r="19" spans="2:12" x14ac:dyDescent="0.35">
      <c r="B19" s="91" t="s">
        <v>80</v>
      </c>
      <c r="C19" s="123">
        <v>27</v>
      </c>
      <c r="D19" s="34">
        <v>132</v>
      </c>
      <c r="E19" s="38">
        <f t="shared" si="0"/>
        <v>0.20454545454545456</v>
      </c>
      <c r="F19" s="39">
        <f t="shared" si="1"/>
        <v>7.792207792207792E-2</v>
      </c>
      <c r="G19" s="124">
        <f t="shared" si="3"/>
        <v>7.7922077922077921</v>
      </c>
      <c r="H19" s="25">
        <f t="shared" si="2"/>
        <v>2</v>
      </c>
      <c r="K19" s="2"/>
      <c r="L19" s="2"/>
    </row>
    <row r="20" spans="2:12" x14ac:dyDescent="0.35">
      <c r="B20" s="92" t="s">
        <v>81</v>
      </c>
      <c r="C20" s="123">
        <v>32.01</v>
      </c>
      <c r="D20" s="34">
        <v>28</v>
      </c>
      <c r="E20" s="38">
        <f t="shared" si="0"/>
        <v>1.1432142857142857</v>
      </c>
      <c r="F20" s="39">
        <f t="shared" si="1"/>
        <v>0.43551020408163266</v>
      </c>
      <c r="G20" s="124">
        <f t="shared" si="3"/>
        <v>43.551020408163268</v>
      </c>
      <c r="H20" s="25">
        <f t="shared" si="2"/>
        <v>3</v>
      </c>
    </row>
    <row r="21" spans="2:12" x14ac:dyDescent="0.35">
      <c r="B21" s="91" t="s">
        <v>82</v>
      </c>
      <c r="C21" s="123">
        <v>41</v>
      </c>
      <c r="D21" s="34">
        <v>26</v>
      </c>
      <c r="E21" s="38">
        <f t="shared" si="0"/>
        <v>1.5769230769230769</v>
      </c>
      <c r="F21" s="39">
        <f t="shared" si="1"/>
        <v>0.60073260073260071</v>
      </c>
      <c r="G21" s="124">
        <f t="shared" si="3"/>
        <v>60.073260073260073</v>
      </c>
      <c r="H21" s="25">
        <f t="shared" si="2"/>
        <v>4</v>
      </c>
    </row>
    <row r="22" spans="2:12" x14ac:dyDescent="0.35">
      <c r="B22" s="91" t="s">
        <v>83</v>
      </c>
      <c r="C22" s="123">
        <v>13.02</v>
      </c>
      <c r="D22" s="34">
        <v>12</v>
      </c>
      <c r="E22" s="38">
        <f t="shared" si="0"/>
        <v>1.085</v>
      </c>
      <c r="F22" s="39">
        <f t="shared" ref="F22" si="7">E22/MAX($E$2:$E$78)</f>
        <v>0.33021739130434785</v>
      </c>
      <c r="G22" s="124">
        <f t="shared" si="3"/>
        <v>33.021739130434788</v>
      </c>
      <c r="H22" s="25">
        <f t="shared" si="2"/>
        <v>3</v>
      </c>
    </row>
    <row r="23" spans="2:12" x14ac:dyDescent="0.35">
      <c r="B23" s="92" t="s">
        <v>84</v>
      </c>
      <c r="C23" s="123">
        <v>4</v>
      </c>
      <c r="D23" s="34">
        <v>16</v>
      </c>
      <c r="E23" s="38">
        <f t="shared" si="0"/>
        <v>0.25</v>
      </c>
      <c r="F23" s="39">
        <f t="shared" si="1"/>
        <v>9.5238095238095233E-2</v>
      </c>
      <c r="G23" s="124">
        <f t="shared" si="3"/>
        <v>9.5238095238095237</v>
      </c>
      <c r="H23" s="25">
        <f t="shared" si="2"/>
        <v>2</v>
      </c>
    </row>
    <row r="24" spans="2:12" x14ac:dyDescent="0.35">
      <c r="B24" s="91" t="s">
        <v>85</v>
      </c>
      <c r="C24" s="123">
        <v>8</v>
      </c>
      <c r="D24" s="34">
        <v>21</v>
      </c>
      <c r="E24" s="38">
        <f t="shared" si="0"/>
        <v>0.38095238095238093</v>
      </c>
      <c r="F24" s="39">
        <f t="shared" si="1"/>
        <v>0.14512471655328799</v>
      </c>
      <c r="G24" s="124">
        <f t="shared" si="3"/>
        <v>14.512471655328799</v>
      </c>
      <c r="H24" s="25">
        <f t="shared" si="2"/>
        <v>2</v>
      </c>
    </row>
    <row r="25" spans="2:12" x14ac:dyDescent="0.35">
      <c r="B25" s="91" t="s">
        <v>86</v>
      </c>
      <c r="C25" s="123">
        <v>23.994</v>
      </c>
      <c r="D25" s="34">
        <v>86</v>
      </c>
      <c r="E25" s="38">
        <f t="shared" si="0"/>
        <v>0.27899999999999997</v>
      </c>
      <c r="F25" s="39">
        <f t="shared" si="1"/>
        <v>0.10628571428571428</v>
      </c>
      <c r="G25" s="124">
        <f t="shared" si="3"/>
        <v>10.628571428571428</v>
      </c>
      <c r="H25" s="25">
        <f t="shared" si="2"/>
        <v>2</v>
      </c>
    </row>
    <row r="26" spans="2:12" x14ac:dyDescent="0.35">
      <c r="B26" s="92" t="s">
        <v>87</v>
      </c>
      <c r="C26" s="123">
        <v>0</v>
      </c>
      <c r="D26" s="34">
        <v>16</v>
      </c>
      <c r="E26" s="38">
        <f t="shared" si="0"/>
        <v>0</v>
      </c>
      <c r="F26" s="39">
        <f t="shared" ref="F26" si="8">E26/MAX($E$2:$E$78)</f>
        <v>0</v>
      </c>
      <c r="G26" s="124">
        <f t="shared" si="3"/>
        <v>0</v>
      </c>
      <c r="H26" s="25">
        <f t="shared" si="2"/>
        <v>1</v>
      </c>
    </row>
    <row r="27" spans="2:12" x14ac:dyDescent="0.35">
      <c r="B27" s="91" t="s">
        <v>88</v>
      </c>
      <c r="C27" s="123">
        <v>14</v>
      </c>
      <c r="D27" s="34">
        <v>25</v>
      </c>
      <c r="E27" s="38">
        <f t="shared" si="0"/>
        <v>0.56000000000000005</v>
      </c>
      <c r="F27" s="39">
        <f t="shared" si="1"/>
        <v>0.21333333333333335</v>
      </c>
      <c r="G27" s="124">
        <f t="shared" si="3"/>
        <v>21.333333333333336</v>
      </c>
      <c r="H27" s="25">
        <f t="shared" si="2"/>
        <v>3</v>
      </c>
    </row>
    <row r="28" spans="2:12" x14ac:dyDescent="0.35">
      <c r="B28" s="91" t="s">
        <v>89</v>
      </c>
      <c r="C28" s="123">
        <v>24</v>
      </c>
      <c r="D28" s="34">
        <v>101</v>
      </c>
      <c r="E28" s="38">
        <f t="shared" si="0"/>
        <v>0.23762376237623761</v>
      </c>
      <c r="F28" s="39">
        <f t="shared" si="1"/>
        <v>9.0523338048090513E-2</v>
      </c>
      <c r="G28" s="124">
        <f t="shared" si="3"/>
        <v>9.0523338048090505</v>
      </c>
      <c r="H28" s="25">
        <f t="shared" si="2"/>
        <v>2</v>
      </c>
    </row>
    <row r="29" spans="2:12" x14ac:dyDescent="0.35">
      <c r="B29" s="92" t="s">
        <v>90</v>
      </c>
      <c r="C29" s="123">
        <v>38</v>
      </c>
      <c r="D29" s="34">
        <v>48</v>
      </c>
      <c r="E29" s="38">
        <f t="shared" si="0"/>
        <v>0.79166666666666663</v>
      </c>
      <c r="F29" s="39">
        <f t="shared" si="1"/>
        <v>0.30158730158730157</v>
      </c>
      <c r="G29" s="124">
        <f t="shared" si="3"/>
        <v>30.158730158730158</v>
      </c>
      <c r="H29" s="25">
        <f t="shared" si="2"/>
        <v>3</v>
      </c>
    </row>
    <row r="30" spans="2:12" x14ac:dyDescent="0.35">
      <c r="B30" s="91" t="s">
        <v>91</v>
      </c>
      <c r="C30" s="123">
        <v>0</v>
      </c>
      <c r="D30" s="34">
        <v>25</v>
      </c>
      <c r="E30" s="38">
        <f t="shared" si="0"/>
        <v>0</v>
      </c>
      <c r="F30" s="39">
        <f t="shared" ref="F30" si="9">E30/MAX($E$2:$E$78)</f>
        <v>0</v>
      </c>
      <c r="G30" s="124">
        <f t="shared" si="3"/>
        <v>0</v>
      </c>
      <c r="H30" s="25">
        <f t="shared" si="2"/>
        <v>1</v>
      </c>
    </row>
    <row r="31" spans="2:12" x14ac:dyDescent="0.35">
      <c r="B31" s="91" t="s">
        <v>92</v>
      </c>
      <c r="C31" s="123">
        <v>38</v>
      </c>
      <c r="D31" s="34">
        <v>104</v>
      </c>
      <c r="E31" s="38">
        <f t="shared" si="0"/>
        <v>0.36538461538461536</v>
      </c>
      <c r="F31" s="39">
        <f t="shared" si="1"/>
        <v>0.1391941391941392</v>
      </c>
      <c r="G31" s="124">
        <f t="shared" si="3"/>
        <v>13.91941391941392</v>
      </c>
      <c r="H31" s="25">
        <f t="shared" si="2"/>
        <v>2</v>
      </c>
    </row>
    <row r="32" spans="2:12" x14ac:dyDescent="0.35">
      <c r="B32" s="92" t="s">
        <v>93</v>
      </c>
      <c r="C32" s="123">
        <v>23</v>
      </c>
      <c r="D32" s="34">
        <v>11</v>
      </c>
      <c r="E32" s="38">
        <f t="shared" si="0"/>
        <v>2.0909090909090908</v>
      </c>
      <c r="F32" s="39">
        <f t="shared" si="1"/>
        <v>0.79653679653679654</v>
      </c>
      <c r="G32" s="124">
        <f t="shared" si="3"/>
        <v>79.65367965367966</v>
      </c>
      <c r="H32" s="25">
        <f t="shared" si="2"/>
        <v>4</v>
      </c>
    </row>
    <row r="33" spans="2:8" x14ac:dyDescent="0.35">
      <c r="B33" s="91" t="s">
        <v>94</v>
      </c>
      <c r="C33" s="123">
        <v>23</v>
      </c>
      <c r="D33" s="34">
        <v>7</v>
      </c>
      <c r="E33" s="38">
        <f t="shared" si="0"/>
        <v>3.2857142857142856</v>
      </c>
      <c r="F33" s="39">
        <f t="shared" si="1"/>
        <v>1.2517006802721089</v>
      </c>
      <c r="G33" s="124">
        <f t="shared" si="3"/>
        <v>125.17006802721089</v>
      </c>
      <c r="H33" s="25">
        <f t="shared" si="2"/>
        <v>5</v>
      </c>
    </row>
    <row r="34" spans="2:8" x14ac:dyDescent="0.35">
      <c r="B34" s="91" t="s">
        <v>95</v>
      </c>
      <c r="C34" s="123">
        <v>36</v>
      </c>
      <c r="D34" s="34">
        <v>55</v>
      </c>
      <c r="E34" s="38">
        <f t="shared" si="0"/>
        <v>0.65454545454545454</v>
      </c>
      <c r="F34" s="39">
        <f t="shared" ref="F34" si="10">E34/MAX($E$2:$E$78)</f>
        <v>0.19920948616600792</v>
      </c>
      <c r="G34" s="124">
        <f t="shared" si="3"/>
        <v>19.920948616600793</v>
      </c>
      <c r="H34" s="25">
        <f t="shared" si="2"/>
        <v>2</v>
      </c>
    </row>
    <row r="35" spans="2:8" x14ac:dyDescent="0.35">
      <c r="B35" s="92" t="s">
        <v>96</v>
      </c>
      <c r="C35" s="123">
        <v>14</v>
      </c>
      <c r="D35" s="34">
        <v>19</v>
      </c>
      <c r="E35" s="38">
        <f t="shared" si="0"/>
        <v>0.73684210526315785</v>
      </c>
      <c r="F35" s="39">
        <f t="shared" si="1"/>
        <v>0.2807017543859649</v>
      </c>
      <c r="G35" s="124">
        <f t="shared" si="3"/>
        <v>28.07017543859649</v>
      </c>
      <c r="H35" s="25">
        <f t="shared" si="2"/>
        <v>3</v>
      </c>
    </row>
    <row r="36" spans="2:8" x14ac:dyDescent="0.35">
      <c r="B36" s="91" t="s">
        <v>97</v>
      </c>
      <c r="C36" s="123">
        <v>21</v>
      </c>
      <c r="D36" s="34">
        <v>19</v>
      </c>
      <c r="E36" s="38">
        <f t="shared" si="0"/>
        <v>1.1052631578947369</v>
      </c>
      <c r="F36" s="39">
        <f t="shared" si="1"/>
        <v>0.4210526315789474</v>
      </c>
      <c r="G36" s="124">
        <f t="shared" si="3"/>
        <v>42.10526315789474</v>
      </c>
      <c r="H36" s="25">
        <f t="shared" si="2"/>
        <v>3</v>
      </c>
    </row>
    <row r="37" spans="2:8" x14ac:dyDescent="0.35">
      <c r="B37" s="91" t="s">
        <v>98</v>
      </c>
      <c r="C37" s="123">
        <v>0</v>
      </c>
      <c r="D37" s="34">
        <v>25</v>
      </c>
      <c r="E37" s="38">
        <f t="shared" si="0"/>
        <v>0</v>
      </c>
      <c r="F37" s="39">
        <f t="shared" si="1"/>
        <v>0</v>
      </c>
      <c r="G37" s="124">
        <f t="shared" si="3"/>
        <v>0</v>
      </c>
      <c r="H37" s="25">
        <f t="shared" si="2"/>
        <v>1</v>
      </c>
    </row>
    <row r="38" spans="2:8" x14ac:dyDescent="0.35">
      <c r="B38" s="92" t="s">
        <v>99</v>
      </c>
      <c r="C38" s="123">
        <v>0</v>
      </c>
      <c r="D38" s="34">
        <v>8</v>
      </c>
      <c r="E38" s="38">
        <f t="shared" si="0"/>
        <v>0</v>
      </c>
      <c r="F38" s="39">
        <f t="shared" ref="F38" si="11">E38/MAX($E$2:$E$78)</f>
        <v>0</v>
      </c>
      <c r="G38" s="124">
        <f t="shared" si="3"/>
        <v>0</v>
      </c>
      <c r="H38" s="25">
        <f t="shared" si="2"/>
        <v>1</v>
      </c>
    </row>
    <row r="39" spans="2:8" x14ac:dyDescent="0.35">
      <c r="B39" s="91" t="s">
        <v>100</v>
      </c>
      <c r="C39" s="123">
        <v>0</v>
      </c>
      <c r="D39" s="34">
        <v>8</v>
      </c>
      <c r="E39" s="38">
        <f t="shared" si="0"/>
        <v>0</v>
      </c>
      <c r="F39" s="39">
        <f t="shared" si="1"/>
        <v>0</v>
      </c>
      <c r="G39" s="124">
        <f t="shared" si="3"/>
        <v>0</v>
      </c>
      <c r="H39" s="25">
        <f t="shared" si="2"/>
        <v>1</v>
      </c>
    </row>
    <row r="40" spans="2:8" x14ac:dyDescent="0.35">
      <c r="B40" s="91" t="s">
        <v>101</v>
      </c>
      <c r="C40" s="123">
        <v>0</v>
      </c>
      <c r="D40" s="34">
        <v>16</v>
      </c>
      <c r="E40" s="38">
        <f t="shared" si="0"/>
        <v>0</v>
      </c>
      <c r="F40" s="39">
        <f t="shared" si="1"/>
        <v>0</v>
      </c>
      <c r="G40" s="124">
        <f t="shared" si="3"/>
        <v>0</v>
      </c>
      <c r="H40" s="25">
        <f t="shared" si="2"/>
        <v>1</v>
      </c>
    </row>
    <row r="41" spans="2:8" x14ac:dyDescent="0.35">
      <c r="B41" s="92" t="s">
        <v>102</v>
      </c>
      <c r="C41" s="123">
        <v>0</v>
      </c>
      <c r="D41" s="34">
        <v>17</v>
      </c>
      <c r="E41" s="38">
        <f t="shared" si="0"/>
        <v>0</v>
      </c>
      <c r="F41" s="39">
        <f t="shared" si="1"/>
        <v>0</v>
      </c>
      <c r="G41" s="124">
        <f t="shared" si="3"/>
        <v>0</v>
      </c>
      <c r="H41" s="25">
        <f t="shared" si="2"/>
        <v>1</v>
      </c>
    </row>
    <row r="42" spans="2:8" x14ac:dyDescent="0.35">
      <c r="B42" s="91" t="s">
        <v>103</v>
      </c>
      <c r="C42" s="123">
        <v>0</v>
      </c>
      <c r="D42" s="34">
        <v>21</v>
      </c>
      <c r="E42" s="38">
        <f t="shared" si="0"/>
        <v>0</v>
      </c>
      <c r="F42" s="39">
        <f t="shared" ref="F42" si="12">E42/MAX($E$2:$E$78)</f>
        <v>0</v>
      </c>
      <c r="G42" s="124">
        <f t="shared" si="3"/>
        <v>0</v>
      </c>
      <c r="H42" s="25">
        <f t="shared" si="2"/>
        <v>1</v>
      </c>
    </row>
    <row r="43" spans="2:8" x14ac:dyDescent="0.35">
      <c r="B43" s="91" t="s">
        <v>104</v>
      </c>
      <c r="C43" s="123">
        <v>0</v>
      </c>
      <c r="D43" s="34">
        <v>16</v>
      </c>
      <c r="E43" s="38">
        <f t="shared" si="0"/>
        <v>0</v>
      </c>
      <c r="F43" s="39">
        <f t="shared" si="1"/>
        <v>0</v>
      </c>
      <c r="G43" s="124">
        <f t="shared" si="3"/>
        <v>0</v>
      </c>
      <c r="H43" s="25">
        <f t="shared" si="2"/>
        <v>1</v>
      </c>
    </row>
    <row r="44" spans="2:8" x14ac:dyDescent="0.35">
      <c r="B44" s="92" t="s">
        <v>105</v>
      </c>
      <c r="C44" s="123">
        <v>0</v>
      </c>
      <c r="D44" s="34">
        <v>16</v>
      </c>
      <c r="E44" s="38">
        <f t="shared" si="0"/>
        <v>0</v>
      </c>
      <c r="F44" s="39">
        <f t="shared" si="1"/>
        <v>0</v>
      </c>
      <c r="G44" s="124">
        <f t="shared" si="3"/>
        <v>0</v>
      </c>
      <c r="H44" s="25">
        <f t="shared" si="2"/>
        <v>1</v>
      </c>
    </row>
    <row r="45" spans="2:8" x14ac:dyDescent="0.35">
      <c r="B45" s="91" t="s">
        <v>106</v>
      </c>
      <c r="C45" s="123">
        <v>5</v>
      </c>
      <c r="D45" s="34">
        <v>6</v>
      </c>
      <c r="E45" s="38">
        <f t="shared" si="0"/>
        <v>0.83333333333333337</v>
      </c>
      <c r="F45" s="39">
        <f t="shared" si="1"/>
        <v>0.3174603174603175</v>
      </c>
      <c r="G45" s="124">
        <f t="shared" si="3"/>
        <v>31.74603174603175</v>
      </c>
      <c r="H45" s="25">
        <f t="shared" si="2"/>
        <v>3</v>
      </c>
    </row>
    <row r="46" spans="2:8" x14ac:dyDescent="0.35">
      <c r="B46" s="91" t="s">
        <v>107</v>
      </c>
      <c r="C46" s="123">
        <v>0</v>
      </c>
      <c r="D46" s="34">
        <v>19</v>
      </c>
      <c r="E46" s="38">
        <f t="shared" si="0"/>
        <v>0</v>
      </c>
      <c r="F46" s="39">
        <f t="shared" ref="F46" si="13">E46/MAX($E$2:$E$78)</f>
        <v>0</v>
      </c>
      <c r="G46" s="124">
        <f t="shared" si="3"/>
        <v>0</v>
      </c>
      <c r="H46" s="25">
        <f t="shared" si="2"/>
        <v>1</v>
      </c>
    </row>
    <row r="47" spans="2:8" x14ac:dyDescent="0.35">
      <c r="B47" s="92" t="s">
        <v>108</v>
      </c>
      <c r="C47" s="123">
        <v>5</v>
      </c>
      <c r="D47" s="34">
        <v>12</v>
      </c>
      <c r="E47" s="38">
        <f t="shared" si="0"/>
        <v>0.41666666666666669</v>
      </c>
      <c r="F47" s="39">
        <f t="shared" si="1"/>
        <v>0.15873015873015875</v>
      </c>
      <c r="G47" s="124">
        <f t="shared" si="3"/>
        <v>15.873015873015875</v>
      </c>
      <c r="H47" s="25">
        <f t="shared" si="2"/>
        <v>2</v>
      </c>
    </row>
    <row r="48" spans="2:8" x14ac:dyDescent="0.35">
      <c r="B48" s="91" t="s">
        <v>109</v>
      </c>
      <c r="C48" s="123">
        <v>6</v>
      </c>
      <c r="D48" s="34">
        <v>16</v>
      </c>
      <c r="E48" s="38">
        <f t="shared" si="0"/>
        <v>0.375</v>
      </c>
      <c r="F48" s="39">
        <f t="shared" si="1"/>
        <v>0.14285714285714285</v>
      </c>
      <c r="G48" s="124">
        <f t="shared" si="3"/>
        <v>14.285714285714285</v>
      </c>
      <c r="H48" s="25">
        <f t="shared" si="2"/>
        <v>2</v>
      </c>
    </row>
    <row r="49" spans="2:8" x14ac:dyDescent="0.35">
      <c r="B49" s="91" t="s">
        <v>110</v>
      </c>
      <c r="C49" s="123">
        <v>19</v>
      </c>
      <c r="D49" s="34">
        <v>21</v>
      </c>
      <c r="E49" s="38">
        <f t="shared" si="0"/>
        <v>0.90476190476190477</v>
      </c>
      <c r="F49" s="39">
        <f t="shared" si="1"/>
        <v>0.34467120181405897</v>
      </c>
      <c r="G49" s="124">
        <f t="shared" si="3"/>
        <v>34.467120181405896</v>
      </c>
      <c r="H49" s="25">
        <f t="shared" si="2"/>
        <v>3</v>
      </c>
    </row>
    <row r="50" spans="2:8" x14ac:dyDescent="0.35">
      <c r="B50" s="92" t="s">
        <v>111</v>
      </c>
      <c r="C50" s="123">
        <v>0</v>
      </c>
      <c r="D50" s="34">
        <v>16</v>
      </c>
      <c r="E50" s="38">
        <f t="shared" si="0"/>
        <v>0</v>
      </c>
      <c r="F50" s="39">
        <f t="shared" ref="F50" si="14">E50/MAX($E$2:$E$78)</f>
        <v>0</v>
      </c>
      <c r="G50" s="124">
        <f t="shared" si="3"/>
        <v>0</v>
      </c>
      <c r="H50" s="25">
        <f t="shared" si="2"/>
        <v>1</v>
      </c>
    </row>
    <row r="51" spans="2:8" x14ac:dyDescent="0.35">
      <c r="B51" s="91" t="s">
        <v>112</v>
      </c>
      <c r="C51" s="123">
        <v>24</v>
      </c>
      <c r="D51" s="34">
        <v>21</v>
      </c>
      <c r="E51" s="38">
        <f t="shared" si="0"/>
        <v>1.1428571428571428</v>
      </c>
      <c r="F51" s="39">
        <f t="shared" si="1"/>
        <v>0.43537414965986393</v>
      </c>
      <c r="G51" s="124">
        <f t="shared" si="3"/>
        <v>43.537414965986393</v>
      </c>
      <c r="H51" s="25">
        <f t="shared" si="2"/>
        <v>3</v>
      </c>
    </row>
    <row r="52" spans="2:8" x14ac:dyDescent="0.35">
      <c r="B52" s="91" t="s">
        <v>113</v>
      </c>
      <c r="C52" s="123">
        <v>28</v>
      </c>
      <c r="D52" s="34">
        <v>25</v>
      </c>
      <c r="E52" s="38">
        <f t="shared" si="0"/>
        <v>1.1200000000000001</v>
      </c>
      <c r="F52" s="39">
        <f t="shared" si="1"/>
        <v>0.42666666666666669</v>
      </c>
      <c r="G52" s="124">
        <f t="shared" si="3"/>
        <v>42.666666666666671</v>
      </c>
      <c r="H52" s="25">
        <f t="shared" si="2"/>
        <v>3</v>
      </c>
    </row>
    <row r="53" spans="2:8" x14ac:dyDescent="0.35">
      <c r="B53" s="92" t="s">
        <v>114</v>
      </c>
      <c r="C53" s="123">
        <v>24</v>
      </c>
      <c r="D53" s="34">
        <v>16</v>
      </c>
      <c r="E53" s="38">
        <f t="shared" si="0"/>
        <v>1.5</v>
      </c>
      <c r="F53" s="39">
        <f t="shared" si="1"/>
        <v>0.5714285714285714</v>
      </c>
      <c r="G53" s="124">
        <f t="shared" si="3"/>
        <v>57.142857142857139</v>
      </c>
      <c r="H53" s="25">
        <f t="shared" si="2"/>
        <v>4</v>
      </c>
    </row>
    <row r="54" spans="2:8" x14ac:dyDescent="0.35">
      <c r="B54" s="91" t="s">
        <v>115</v>
      </c>
      <c r="C54" s="123">
        <v>9</v>
      </c>
      <c r="D54" s="34">
        <v>16</v>
      </c>
      <c r="E54" s="38">
        <f t="shared" si="0"/>
        <v>0.5625</v>
      </c>
      <c r="F54" s="39">
        <f t="shared" ref="F54" si="15">E54/MAX($E$2:$E$78)</f>
        <v>0.17119565217391305</v>
      </c>
      <c r="G54" s="124">
        <f t="shared" si="3"/>
        <v>17.119565217391305</v>
      </c>
      <c r="H54" s="25">
        <f t="shared" si="2"/>
        <v>2</v>
      </c>
    </row>
    <row r="55" spans="2:8" x14ac:dyDescent="0.35">
      <c r="B55" s="91" t="s">
        <v>116</v>
      </c>
      <c r="C55" s="123">
        <v>124</v>
      </c>
      <c r="D55" s="34">
        <v>76</v>
      </c>
      <c r="E55" s="38">
        <f t="shared" si="0"/>
        <v>1.631578947368421</v>
      </c>
      <c r="F55" s="39">
        <f t="shared" si="1"/>
        <v>0.62155388471177941</v>
      </c>
      <c r="G55" s="124">
        <f t="shared" si="3"/>
        <v>62.155388471177943</v>
      </c>
      <c r="H55" s="25">
        <f t="shared" si="2"/>
        <v>4</v>
      </c>
    </row>
    <row r="56" spans="2:8" x14ac:dyDescent="0.35">
      <c r="B56" s="92" t="s">
        <v>117</v>
      </c>
      <c r="C56" s="123">
        <v>8</v>
      </c>
      <c r="D56" s="34">
        <v>21</v>
      </c>
      <c r="E56" s="38">
        <f t="shared" si="0"/>
        <v>0.38095238095238093</v>
      </c>
      <c r="F56" s="39">
        <f t="shared" si="1"/>
        <v>0.14512471655328799</v>
      </c>
      <c r="G56" s="124">
        <f t="shared" si="3"/>
        <v>14.512471655328799</v>
      </c>
      <c r="H56" s="25">
        <f t="shared" si="2"/>
        <v>2</v>
      </c>
    </row>
    <row r="57" spans="2:8" x14ac:dyDescent="0.35">
      <c r="B57" s="91" t="s">
        <v>118</v>
      </c>
      <c r="C57" s="123">
        <v>34</v>
      </c>
      <c r="D57" s="34">
        <v>32</v>
      </c>
      <c r="E57" s="38">
        <f t="shared" si="0"/>
        <v>1.0625</v>
      </c>
      <c r="F57" s="39">
        <f t="shared" si="1"/>
        <v>0.40476190476190477</v>
      </c>
      <c r="G57" s="124">
        <f t="shared" si="3"/>
        <v>40.476190476190474</v>
      </c>
      <c r="H57" s="25">
        <f t="shared" si="2"/>
        <v>3</v>
      </c>
    </row>
    <row r="58" spans="2:8" x14ac:dyDescent="0.35">
      <c r="B58" s="91" t="s">
        <v>119</v>
      </c>
      <c r="C58" s="123">
        <v>20</v>
      </c>
      <c r="D58" s="34">
        <v>16</v>
      </c>
      <c r="E58" s="38">
        <f t="shared" si="0"/>
        <v>1.25</v>
      </c>
      <c r="F58" s="39">
        <f t="shared" ref="F58" si="16">E58/MAX($E$2:$E$78)</f>
        <v>0.38043478260869568</v>
      </c>
      <c r="G58" s="124">
        <f t="shared" si="3"/>
        <v>38.04347826086957</v>
      </c>
      <c r="H58" s="25">
        <f t="shared" si="2"/>
        <v>3</v>
      </c>
    </row>
    <row r="59" spans="2:8" x14ac:dyDescent="0.35">
      <c r="B59" s="92" t="s">
        <v>120</v>
      </c>
      <c r="C59" s="123">
        <v>19</v>
      </c>
      <c r="D59" s="34">
        <v>19</v>
      </c>
      <c r="E59" s="38">
        <f t="shared" si="0"/>
        <v>1</v>
      </c>
      <c r="F59" s="39">
        <f t="shared" si="1"/>
        <v>0.38095238095238093</v>
      </c>
      <c r="G59" s="124">
        <f t="shared" si="3"/>
        <v>38.095238095238095</v>
      </c>
      <c r="H59" s="25">
        <f t="shared" si="2"/>
        <v>3</v>
      </c>
    </row>
    <row r="60" spans="2:8" x14ac:dyDescent="0.35">
      <c r="B60" s="91" t="s">
        <v>121</v>
      </c>
      <c r="C60" s="123">
        <v>24</v>
      </c>
      <c r="D60" s="34">
        <v>25</v>
      </c>
      <c r="E60" s="38">
        <f t="shared" si="0"/>
        <v>0.96</v>
      </c>
      <c r="F60" s="39">
        <f t="shared" si="1"/>
        <v>0.36571428571428571</v>
      </c>
      <c r="G60" s="124">
        <f t="shared" si="3"/>
        <v>36.571428571428569</v>
      </c>
      <c r="H60" s="25">
        <f t="shared" si="2"/>
        <v>3</v>
      </c>
    </row>
    <row r="61" spans="2:8" x14ac:dyDescent="0.35">
      <c r="B61" s="91" t="s">
        <v>122</v>
      </c>
      <c r="C61" s="123">
        <v>18</v>
      </c>
      <c r="D61" s="34">
        <v>21</v>
      </c>
      <c r="E61" s="38">
        <f t="shared" si="0"/>
        <v>0.8571428571428571</v>
      </c>
      <c r="F61" s="39">
        <f t="shared" si="1"/>
        <v>0.32653061224489793</v>
      </c>
      <c r="G61" s="124">
        <f t="shared" si="3"/>
        <v>32.653061224489797</v>
      </c>
      <c r="H61" s="25">
        <f t="shared" si="2"/>
        <v>3</v>
      </c>
    </row>
    <row r="62" spans="2:8" x14ac:dyDescent="0.35">
      <c r="B62" s="92" t="s">
        <v>123</v>
      </c>
      <c r="C62" s="123">
        <v>5</v>
      </c>
      <c r="D62" s="34">
        <v>16</v>
      </c>
      <c r="E62" s="38">
        <f t="shared" si="0"/>
        <v>0.3125</v>
      </c>
      <c r="F62" s="39">
        <f t="shared" ref="F62" si="17">E62/MAX($E$2:$E$78)</f>
        <v>9.5108695652173919E-2</v>
      </c>
      <c r="G62" s="124">
        <f t="shared" si="3"/>
        <v>9.5108695652173925</v>
      </c>
      <c r="H62" s="25">
        <f t="shared" si="2"/>
        <v>2</v>
      </c>
    </row>
    <row r="63" spans="2:8" x14ac:dyDescent="0.35">
      <c r="B63" s="91" t="s">
        <v>124</v>
      </c>
      <c r="C63" s="123">
        <v>0</v>
      </c>
      <c r="D63" s="34">
        <v>54</v>
      </c>
      <c r="E63" s="38">
        <f t="shared" si="0"/>
        <v>0</v>
      </c>
      <c r="F63" s="39">
        <f t="shared" si="1"/>
        <v>0</v>
      </c>
      <c r="G63" s="124">
        <f t="shared" si="3"/>
        <v>0</v>
      </c>
      <c r="H63" s="25">
        <f t="shared" si="2"/>
        <v>1</v>
      </c>
    </row>
    <row r="64" spans="2:8" x14ac:dyDescent="0.35">
      <c r="B64" s="91" t="s">
        <v>125</v>
      </c>
      <c r="C64" s="123">
        <v>7</v>
      </c>
      <c r="D64" s="34">
        <v>19</v>
      </c>
      <c r="E64" s="38">
        <f t="shared" si="0"/>
        <v>0.36842105263157893</v>
      </c>
      <c r="F64" s="39">
        <f t="shared" si="1"/>
        <v>0.14035087719298245</v>
      </c>
      <c r="G64" s="124">
        <f t="shared" si="3"/>
        <v>14.035087719298245</v>
      </c>
      <c r="H64" s="25">
        <f t="shared" si="2"/>
        <v>2</v>
      </c>
    </row>
    <row r="65" spans="2:8" x14ac:dyDescent="0.35">
      <c r="B65" s="92" t="s">
        <v>126</v>
      </c>
      <c r="C65" s="123">
        <v>17</v>
      </c>
      <c r="D65" s="34">
        <v>19</v>
      </c>
      <c r="E65" s="38">
        <f t="shared" si="0"/>
        <v>0.89473684210526316</v>
      </c>
      <c r="F65" s="39">
        <f t="shared" si="1"/>
        <v>0.34085213032581452</v>
      </c>
      <c r="G65" s="124">
        <f t="shared" si="3"/>
        <v>34.08521303258145</v>
      </c>
      <c r="H65" s="25">
        <f t="shared" si="2"/>
        <v>3</v>
      </c>
    </row>
    <row r="66" spans="2:8" x14ac:dyDescent="0.35">
      <c r="B66" s="91" t="s">
        <v>127</v>
      </c>
      <c r="C66" s="123">
        <v>0</v>
      </c>
      <c r="D66" s="34">
        <v>37</v>
      </c>
      <c r="E66" s="38">
        <f t="shared" si="0"/>
        <v>0</v>
      </c>
      <c r="F66" s="39">
        <f t="shared" ref="F66" si="18">E66/MAX($E$2:$E$78)</f>
        <v>0</v>
      </c>
      <c r="G66" s="124">
        <f t="shared" si="3"/>
        <v>0</v>
      </c>
      <c r="H66" s="25">
        <f t="shared" si="2"/>
        <v>1</v>
      </c>
    </row>
    <row r="67" spans="2:8" x14ac:dyDescent="0.35">
      <c r="B67" s="91" t="s">
        <v>128</v>
      </c>
      <c r="C67" s="123">
        <v>1</v>
      </c>
      <c r="D67" s="34">
        <v>26</v>
      </c>
      <c r="E67" s="38">
        <f t="shared" ref="E67:E78" si="19">C67/D67</f>
        <v>3.8461538461538464E-2</v>
      </c>
      <c r="F67" s="39">
        <f t="shared" ref="F67:F77" si="20">E67/MAX($E$2:$E$11)</f>
        <v>1.4652014652014652E-2</v>
      </c>
      <c r="G67" s="124">
        <f t="shared" si="3"/>
        <v>1.4652014652014651</v>
      </c>
      <c r="H67" s="25">
        <f t="shared" ref="H67:H78" si="21">VLOOKUP(G67,$K$2:$L$6,2,TRUE)</f>
        <v>1</v>
      </c>
    </row>
    <row r="68" spans="2:8" x14ac:dyDescent="0.35">
      <c r="B68" s="92" t="s">
        <v>129</v>
      </c>
      <c r="C68" s="123">
        <v>54</v>
      </c>
      <c r="D68" s="34">
        <v>134</v>
      </c>
      <c r="E68" s="38">
        <f t="shared" si="19"/>
        <v>0.40298507462686567</v>
      </c>
      <c r="F68" s="39">
        <f t="shared" si="20"/>
        <v>0.15351812366737741</v>
      </c>
      <c r="G68" s="124">
        <f t="shared" si="3"/>
        <v>15.351812366737741</v>
      </c>
      <c r="H68" s="25">
        <f t="shared" si="21"/>
        <v>2</v>
      </c>
    </row>
    <row r="69" spans="2:8" x14ac:dyDescent="0.35">
      <c r="B69" s="91" t="s">
        <v>130</v>
      </c>
      <c r="C69" s="123">
        <v>4</v>
      </c>
      <c r="D69" s="34">
        <v>122</v>
      </c>
      <c r="E69" s="38">
        <f t="shared" si="19"/>
        <v>3.2786885245901641E-2</v>
      </c>
      <c r="F69" s="39">
        <f t="shared" si="20"/>
        <v>1.249024199843872E-2</v>
      </c>
      <c r="G69" s="124">
        <f t="shared" si="3"/>
        <v>1.249024199843872</v>
      </c>
      <c r="H69" s="25">
        <f t="shared" si="21"/>
        <v>1</v>
      </c>
    </row>
    <row r="70" spans="2:8" x14ac:dyDescent="0.35">
      <c r="B70" s="91" t="s">
        <v>131</v>
      </c>
      <c r="C70" s="123">
        <v>0</v>
      </c>
      <c r="D70" s="34">
        <v>21</v>
      </c>
      <c r="E70" s="38">
        <f t="shared" si="19"/>
        <v>0</v>
      </c>
      <c r="F70" s="39">
        <f t="shared" ref="F70" si="22">E70/MAX($E$2:$E$78)</f>
        <v>0</v>
      </c>
      <c r="G70" s="124">
        <f t="shared" ref="G70:G78" si="23">F70*100</f>
        <v>0</v>
      </c>
      <c r="H70" s="25">
        <f t="shared" si="21"/>
        <v>1</v>
      </c>
    </row>
    <row r="71" spans="2:8" x14ac:dyDescent="0.35">
      <c r="B71" s="92" t="s">
        <v>132</v>
      </c>
      <c r="C71" s="123">
        <v>0</v>
      </c>
      <c r="D71" s="34">
        <v>21</v>
      </c>
      <c r="E71" s="38">
        <f t="shared" si="19"/>
        <v>0</v>
      </c>
      <c r="F71" s="39">
        <f t="shared" si="20"/>
        <v>0</v>
      </c>
      <c r="G71" s="124">
        <f t="shared" si="23"/>
        <v>0</v>
      </c>
      <c r="H71" s="25">
        <f t="shared" si="21"/>
        <v>1</v>
      </c>
    </row>
    <row r="72" spans="2:8" x14ac:dyDescent="0.35">
      <c r="B72" s="91" t="s">
        <v>133</v>
      </c>
      <c r="C72" s="123">
        <v>0</v>
      </c>
      <c r="D72" s="34">
        <v>26</v>
      </c>
      <c r="E72" s="38">
        <f t="shared" si="19"/>
        <v>0</v>
      </c>
      <c r="F72" s="39">
        <f t="shared" si="20"/>
        <v>0</v>
      </c>
      <c r="G72" s="124">
        <f t="shared" si="23"/>
        <v>0</v>
      </c>
      <c r="H72" s="25">
        <f t="shared" si="21"/>
        <v>1</v>
      </c>
    </row>
    <row r="73" spans="2:8" x14ac:dyDescent="0.35">
      <c r="B73" s="91" t="s">
        <v>134</v>
      </c>
      <c r="C73" s="123">
        <v>21</v>
      </c>
      <c r="D73" s="34">
        <v>16</v>
      </c>
      <c r="E73" s="38">
        <f t="shared" si="19"/>
        <v>1.3125</v>
      </c>
      <c r="F73" s="39">
        <f t="shared" si="20"/>
        <v>0.5</v>
      </c>
      <c r="G73" s="124">
        <f t="shared" si="23"/>
        <v>50</v>
      </c>
      <c r="H73" s="25">
        <f t="shared" si="21"/>
        <v>3</v>
      </c>
    </row>
    <row r="74" spans="2:8" x14ac:dyDescent="0.35">
      <c r="B74" s="92" t="s">
        <v>135</v>
      </c>
      <c r="C74" s="123">
        <v>0</v>
      </c>
      <c r="D74" s="34">
        <v>16</v>
      </c>
      <c r="E74" s="38">
        <f t="shared" si="19"/>
        <v>0</v>
      </c>
      <c r="F74" s="39">
        <f t="shared" ref="F74" si="24">E74/MAX($E$2:$E$78)</f>
        <v>0</v>
      </c>
      <c r="G74" s="124">
        <f t="shared" si="23"/>
        <v>0</v>
      </c>
      <c r="H74" s="25">
        <f t="shared" si="21"/>
        <v>1</v>
      </c>
    </row>
    <row r="75" spans="2:8" x14ac:dyDescent="0.35">
      <c r="B75" s="91" t="s">
        <v>136</v>
      </c>
      <c r="C75" s="123">
        <v>12</v>
      </c>
      <c r="D75" s="34">
        <v>16</v>
      </c>
      <c r="E75" s="38">
        <f t="shared" si="19"/>
        <v>0.75</v>
      </c>
      <c r="F75" s="39">
        <f t="shared" si="20"/>
        <v>0.2857142857142857</v>
      </c>
      <c r="G75" s="124">
        <f t="shared" si="23"/>
        <v>28.571428571428569</v>
      </c>
      <c r="H75" s="25">
        <f t="shared" si="21"/>
        <v>3</v>
      </c>
    </row>
    <row r="76" spans="2:8" x14ac:dyDescent="0.35">
      <c r="B76" s="91" t="s">
        <v>137</v>
      </c>
      <c r="C76" s="123">
        <v>0</v>
      </c>
      <c r="D76" s="34">
        <v>5</v>
      </c>
      <c r="E76" s="38">
        <f>C76/D76</f>
        <v>0</v>
      </c>
      <c r="F76" s="39">
        <f t="shared" si="20"/>
        <v>0</v>
      </c>
      <c r="G76" s="124">
        <f t="shared" si="23"/>
        <v>0</v>
      </c>
      <c r="H76" s="25">
        <f t="shared" si="21"/>
        <v>1</v>
      </c>
    </row>
    <row r="77" spans="2:8" x14ac:dyDescent="0.35">
      <c r="B77" s="92" t="s">
        <v>138</v>
      </c>
      <c r="C77" s="123">
        <v>53</v>
      </c>
      <c r="D77" s="34">
        <v>68</v>
      </c>
      <c r="E77" s="38">
        <f t="shared" si="19"/>
        <v>0.77941176470588236</v>
      </c>
      <c r="F77" s="39">
        <f t="shared" si="20"/>
        <v>0.2969187675070028</v>
      </c>
      <c r="G77" s="124">
        <f t="shared" si="23"/>
        <v>29.691876750700281</v>
      </c>
      <c r="H77" s="25">
        <f t="shared" si="21"/>
        <v>3</v>
      </c>
    </row>
    <row r="78" spans="2:8" x14ac:dyDescent="0.35">
      <c r="B78" s="93" t="s">
        <v>139</v>
      </c>
      <c r="C78" s="40">
        <v>0</v>
      </c>
      <c r="D78" s="42">
        <v>7</v>
      </c>
      <c r="E78" s="43">
        <f t="shared" si="19"/>
        <v>0</v>
      </c>
      <c r="F78" s="44">
        <f t="shared" ref="F78" si="25">E78/MAX($E$2:$E$78)</f>
        <v>0</v>
      </c>
      <c r="G78" s="126">
        <f t="shared" si="23"/>
        <v>0</v>
      </c>
      <c r="H78" s="26">
        <f t="shared" si="21"/>
        <v>1</v>
      </c>
    </row>
  </sheetData>
  <sheetProtection algorithmName="SHA-512" hashValue="K+hAZlWL0trl4W+dKuQPYv2jILnX0TCNkcPoZxuA9s+h7E4ik8yVU5N7qPUGACg1tWjnfeG3sa1Nve8kRjJr/g==" saltValue="9DHtNVetLB6zgaJT2YONcA==" spinCount="100000" sheet="1" objects="1" scenarios="1"/>
  <pageMargins left="0.7" right="0.7" top="0.75" bottom="0.75" header="0.3" footer="0.3"/>
  <ignoredErrors>
    <ignoredError sqref="F74 F70 F66 F62 F58 F54 F50 F46 F42 F38 F34 F30 F26 F22 F18 F14 F10 F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L79"/>
  <sheetViews>
    <sheetView workbookViewId="0">
      <selection activeCell="D20" sqref="D20"/>
    </sheetView>
  </sheetViews>
  <sheetFormatPr defaultRowHeight="14.5" x14ac:dyDescent="0.35"/>
  <cols>
    <col min="1" max="1" width="8.7265625" style="34"/>
    <col min="2" max="2" width="20.453125" style="94" customWidth="1"/>
    <col min="3" max="3" width="22.26953125" style="34" customWidth="1"/>
    <col min="4" max="4" width="31.08984375" style="34" customWidth="1"/>
    <col min="5" max="5" width="14.7265625" style="34" customWidth="1"/>
    <col min="6" max="6" width="11.7265625" style="34" customWidth="1"/>
    <col min="7" max="7" width="12.90625" style="34" customWidth="1"/>
    <col min="8" max="8" width="8.7265625" style="34"/>
    <col min="9" max="9" width="11.453125" style="34" customWidth="1"/>
    <col min="10" max="10" width="15.453125" style="34" customWidth="1"/>
    <col min="11" max="11" width="19" style="34" customWidth="1"/>
    <col min="12" max="16384" width="8.7265625" style="34"/>
  </cols>
  <sheetData>
    <row r="2" spans="2:12" ht="116.25" customHeight="1" x14ac:dyDescent="0.35">
      <c r="B2" s="97" t="s">
        <v>51</v>
      </c>
      <c r="C2" s="53" t="s">
        <v>52</v>
      </c>
      <c r="D2" s="53" t="s">
        <v>142</v>
      </c>
      <c r="E2" s="53" t="s">
        <v>53</v>
      </c>
      <c r="F2" s="53" t="s">
        <v>54</v>
      </c>
      <c r="G2" s="53" t="s">
        <v>55</v>
      </c>
      <c r="J2" s="98"/>
    </row>
    <row r="3" spans="2:12" x14ac:dyDescent="0.35">
      <c r="B3" s="90" t="s">
        <v>63</v>
      </c>
      <c r="C3" s="99">
        <v>388</v>
      </c>
      <c r="D3" s="100">
        <v>29144298</v>
      </c>
      <c r="E3" s="101">
        <f>D3/C3</f>
        <v>75114.17010309278</v>
      </c>
      <c r="F3" s="102">
        <f t="shared" ref="F3:F34" si="0">E3/MAX($E$3:$E$79)*100</f>
        <v>36.722483161512024</v>
      </c>
      <c r="G3" s="103">
        <f t="shared" ref="G3:G34" si="1">VLOOKUP(F3,$K$5:$L$14,2,TRUE)</f>
        <v>7</v>
      </c>
      <c r="J3" s="149" t="s">
        <v>56</v>
      </c>
      <c r="K3" s="148" t="s">
        <v>57</v>
      </c>
      <c r="L3" s="148" t="s">
        <v>5</v>
      </c>
    </row>
    <row r="4" spans="2:12" ht="21" customHeight="1" x14ac:dyDescent="0.35">
      <c r="B4" s="92" t="s">
        <v>64</v>
      </c>
      <c r="C4" s="104">
        <v>100</v>
      </c>
      <c r="D4" s="105">
        <v>6462388</v>
      </c>
      <c r="E4" s="106">
        <f t="shared" ref="E4:E67" si="2">D4/C4</f>
        <v>64623.88</v>
      </c>
      <c r="F4" s="107">
        <f t="shared" si="0"/>
        <v>31.593896888888885</v>
      </c>
      <c r="G4" s="108">
        <f t="shared" si="1"/>
        <v>7</v>
      </c>
      <c r="J4" s="150"/>
      <c r="K4" s="148"/>
      <c r="L4" s="148"/>
    </row>
    <row r="5" spans="2:12" x14ac:dyDescent="0.35">
      <c r="B5" s="92" t="s">
        <v>65</v>
      </c>
      <c r="C5" s="104">
        <v>64</v>
      </c>
      <c r="D5" s="105">
        <v>4526815</v>
      </c>
      <c r="E5" s="106">
        <f t="shared" si="2"/>
        <v>70731.484375</v>
      </c>
      <c r="F5" s="107">
        <f t="shared" si="0"/>
        <v>34.579836805555551</v>
      </c>
      <c r="G5" s="108">
        <f t="shared" si="1"/>
        <v>7</v>
      </c>
      <c r="J5" s="41" t="s">
        <v>34</v>
      </c>
      <c r="K5" s="26">
        <v>-1</v>
      </c>
      <c r="L5" s="20">
        <v>1</v>
      </c>
    </row>
    <row r="6" spans="2:12" x14ac:dyDescent="0.35">
      <c r="B6" s="92" t="s">
        <v>66</v>
      </c>
      <c r="C6" s="104">
        <v>104</v>
      </c>
      <c r="D6" s="105">
        <v>5020720</v>
      </c>
      <c r="E6" s="106">
        <f t="shared" si="2"/>
        <v>48276.153846153844</v>
      </c>
      <c r="F6" s="107">
        <f t="shared" si="0"/>
        <v>23.601675213675211</v>
      </c>
      <c r="G6" s="108">
        <f t="shared" si="1"/>
        <v>6</v>
      </c>
      <c r="J6" s="109" t="s">
        <v>35</v>
      </c>
      <c r="K6" s="29">
        <v>1</v>
      </c>
      <c r="L6" s="11">
        <v>2</v>
      </c>
    </row>
    <row r="7" spans="2:12" x14ac:dyDescent="0.35">
      <c r="B7" s="92" t="s">
        <v>67</v>
      </c>
      <c r="C7" s="104">
        <v>88</v>
      </c>
      <c r="D7" s="105">
        <v>4724017</v>
      </c>
      <c r="E7" s="106">
        <f t="shared" si="2"/>
        <v>53682.01136363636</v>
      </c>
      <c r="F7" s="107">
        <f t="shared" si="0"/>
        <v>26.244538888888886</v>
      </c>
      <c r="G7" s="108">
        <f t="shared" si="1"/>
        <v>6</v>
      </c>
      <c r="J7" s="109" t="s">
        <v>36</v>
      </c>
      <c r="K7" s="29">
        <v>4</v>
      </c>
      <c r="L7" s="11">
        <v>3</v>
      </c>
    </row>
    <row r="8" spans="2:12" x14ac:dyDescent="0.35">
      <c r="B8" s="92" t="s">
        <v>68</v>
      </c>
      <c r="C8" s="104">
        <v>64</v>
      </c>
      <c r="D8" s="105">
        <v>6521252</v>
      </c>
      <c r="E8" s="106">
        <f t="shared" si="2"/>
        <v>101894.5625</v>
      </c>
      <c r="F8" s="107">
        <f t="shared" si="0"/>
        <v>49.815119444444441</v>
      </c>
      <c r="G8" s="108">
        <f t="shared" si="1"/>
        <v>8</v>
      </c>
      <c r="J8" s="109" t="s">
        <v>37</v>
      </c>
      <c r="K8" s="29">
        <v>7</v>
      </c>
      <c r="L8" s="11">
        <v>4</v>
      </c>
    </row>
    <row r="9" spans="2:12" x14ac:dyDescent="0.35">
      <c r="B9" s="92" t="s">
        <v>69</v>
      </c>
      <c r="C9" s="104">
        <v>64</v>
      </c>
      <c r="D9" s="105">
        <v>4546643</v>
      </c>
      <c r="E9" s="106">
        <f t="shared" si="2"/>
        <v>71041.296875</v>
      </c>
      <c r="F9" s="107">
        <f t="shared" si="0"/>
        <v>34.731300694444442</v>
      </c>
      <c r="G9" s="108">
        <f t="shared" si="1"/>
        <v>7</v>
      </c>
      <c r="J9" s="110" t="s">
        <v>38</v>
      </c>
      <c r="K9" s="29">
        <v>11</v>
      </c>
      <c r="L9" s="11">
        <v>5</v>
      </c>
    </row>
    <row r="10" spans="2:12" x14ac:dyDescent="0.35">
      <c r="B10" s="92" t="s">
        <v>70</v>
      </c>
      <c r="C10" s="104">
        <v>235</v>
      </c>
      <c r="D10" s="105">
        <v>21718478</v>
      </c>
      <c r="E10" s="106">
        <f t="shared" si="2"/>
        <v>92419.055319148931</v>
      </c>
      <c r="F10" s="107">
        <f t="shared" si="0"/>
        <v>45.182649267139475</v>
      </c>
      <c r="G10" s="108">
        <f t="shared" si="1"/>
        <v>8</v>
      </c>
      <c r="J10" s="111" t="s">
        <v>39</v>
      </c>
      <c r="K10" s="29">
        <v>21</v>
      </c>
      <c r="L10" s="11">
        <v>6</v>
      </c>
    </row>
    <row r="11" spans="2:12" x14ac:dyDescent="0.35">
      <c r="B11" s="92" t="s">
        <v>71</v>
      </c>
      <c r="C11" s="104">
        <v>52</v>
      </c>
      <c r="D11" s="105">
        <v>1524397</v>
      </c>
      <c r="E11" s="106">
        <f t="shared" si="2"/>
        <v>29315.326923076922</v>
      </c>
      <c r="F11" s="107">
        <f t="shared" si="0"/>
        <v>14.331937606837606</v>
      </c>
      <c r="G11" s="108">
        <f t="shared" si="1"/>
        <v>5</v>
      </c>
      <c r="J11" s="112" t="s">
        <v>40</v>
      </c>
      <c r="K11" s="29">
        <v>31</v>
      </c>
      <c r="L11" s="11">
        <v>7</v>
      </c>
    </row>
    <row r="12" spans="2:12" x14ac:dyDescent="0.35">
      <c r="B12" s="92" t="s">
        <v>72</v>
      </c>
      <c r="C12" s="104">
        <v>64</v>
      </c>
      <c r="D12" s="105">
        <v>0</v>
      </c>
      <c r="E12" s="106">
        <f t="shared" si="2"/>
        <v>0</v>
      </c>
      <c r="F12" s="107">
        <f t="shared" si="0"/>
        <v>0</v>
      </c>
      <c r="G12" s="108">
        <f t="shared" si="1"/>
        <v>1</v>
      </c>
      <c r="J12" s="111" t="s">
        <v>41</v>
      </c>
      <c r="K12" s="29">
        <v>41</v>
      </c>
      <c r="L12" s="11">
        <v>8</v>
      </c>
    </row>
    <row r="13" spans="2:12" x14ac:dyDescent="0.35">
      <c r="B13" s="92" t="s">
        <v>73</v>
      </c>
      <c r="C13" s="104">
        <v>308</v>
      </c>
      <c r="D13" s="113">
        <v>15203847</v>
      </c>
      <c r="E13" s="106">
        <f t="shared" si="2"/>
        <v>49363.139610389611</v>
      </c>
      <c r="F13" s="107">
        <f t="shared" si="0"/>
        <v>24.133090476190475</v>
      </c>
      <c r="G13" s="108">
        <f t="shared" si="1"/>
        <v>6</v>
      </c>
      <c r="J13" s="111" t="s">
        <v>42</v>
      </c>
      <c r="K13" s="29">
        <v>61</v>
      </c>
      <c r="L13" s="11">
        <v>9</v>
      </c>
    </row>
    <row r="14" spans="2:12" x14ac:dyDescent="0.35">
      <c r="B14" s="92" t="s">
        <v>74</v>
      </c>
      <c r="C14" s="104">
        <v>84</v>
      </c>
      <c r="D14" s="113">
        <v>6792649</v>
      </c>
      <c r="E14" s="106">
        <f t="shared" si="2"/>
        <v>80864.869047619053</v>
      </c>
      <c r="F14" s="107">
        <f t="shared" si="0"/>
        <v>39.533935978835977</v>
      </c>
      <c r="G14" s="108">
        <f t="shared" si="1"/>
        <v>7</v>
      </c>
      <c r="J14" s="111" t="s">
        <v>43</v>
      </c>
      <c r="K14" s="29">
        <v>81</v>
      </c>
      <c r="L14" s="11">
        <v>10</v>
      </c>
    </row>
    <row r="15" spans="2:12" x14ac:dyDescent="0.35">
      <c r="B15" s="92" t="s">
        <v>75</v>
      </c>
      <c r="C15" s="104">
        <v>100</v>
      </c>
      <c r="D15" s="113">
        <v>1923221</v>
      </c>
      <c r="E15" s="106">
        <f t="shared" si="2"/>
        <v>19232.21</v>
      </c>
      <c r="F15" s="107">
        <f t="shared" si="0"/>
        <v>9.4024137777777774</v>
      </c>
      <c r="G15" s="108">
        <f t="shared" si="1"/>
        <v>4</v>
      </c>
      <c r="J15" s="114"/>
    </row>
    <row r="16" spans="2:12" x14ac:dyDescent="0.35">
      <c r="B16" s="92" t="s">
        <v>76</v>
      </c>
      <c r="C16" s="104">
        <v>76</v>
      </c>
      <c r="D16" s="113">
        <v>1761399</v>
      </c>
      <c r="E16" s="106">
        <f t="shared" si="2"/>
        <v>23176.302631578947</v>
      </c>
      <c r="F16" s="107">
        <f t="shared" si="0"/>
        <v>11.330636842105262</v>
      </c>
      <c r="G16" s="108">
        <f t="shared" si="1"/>
        <v>5</v>
      </c>
    </row>
    <row r="17" spans="2:7" x14ac:dyDescent="0.35">
      <c r="B17" s="92" t="s">
        <v>77</v>
      </c>
      <c r="C17" s="104">
        <v>64</v>
      </c>
      <c r="D17" s="113">
        <v>700205</v>
      </c>
      <c r="E17" s="106">
        <f t="shared" si="2"/>
        <v>10940.703125</v>
      </c>
      <c r="F17" s="107">
        <f t="shared" si="0"/>
        <v>5.3487881944444444</v>
      </c>
      <c r="G17" s="108">
        <f t="shared" si="1"/>
        <v>3</v>
      </c>
    </row>
    <row r="18" spans="2:7" x14ac:dyDescent="0.35">
      <c r="B18" s="92" t="s">
        <v>78</v>
      </c>
      <c r="C18" s="104">
        <v>272</v>
      </c>
      <c r="D18" s="113">
        <v>19825738</v>
      </c>
      <c r="E18" s="106">
        <f t="shared" si="2"/>
        <v>72888.742647058825</v>
      </c>
      <c r="F18" s="107">
        <f>E18/MAX($E$3:$E$79)*100</f>
        <v>35.634496405228752</v>
      </c>
      <c r="G18" s="108">
        <f t="shared" si="1"/>
        <v>7</v>
      </c>
    </row>
    <row r="19" spans="2:7" x14ac:dyDescent="0.35">
      <c r="B19" s="92" t="s">
        <v>79</v>
      </c>
      <c r="C19" s="104">
        <v>84</v>
      </c>
      <c r="D19" s="113">
        <v>4853876</v>
      </c>
      <c r="E19" s="106">
        <f t="shared" si="2"/>
        <v>57784.238095238092</v>
      </c>
      <c r="F19" s="107">
        <f t="shared" si="0"/>
        <v>28.250071957671953</v>
      </c>
      <c r="G19" s="108">
        <f t="shared" si="1"/>
        <v>6</v>
      </c>
    </row>
    <row r="20" spans="2:7" x14ac:dyDescent="0.35">
      <c r="B20" s="92" t="s">
        <v>80</v>
      </c>
      <c r="C20" s="104">
        <v>346</v>
      </c>
      <c r="D20" s="113">
        <v>67761214</v>
      </c>
      <c r="E20" s="106">
        <f t="shared" si="2"/>
        <v>195841.65895953757</v>
      </c>
      <c r="F20" s="107">
        <f t="shared" si="0"/>
        <v>95.744811046885019</v>
      </c>
      <c r="G20" s="108">
        <f t="shared" si="1"/>
        <v>10</v>
      </c>
    </row>
    <row r="21" spans="2:7" x14ac:dyDescent="0.35">
      <c r="B21" s="92" t="s">
        <v>81</v>
      </c>
      <c r="C21" s="104">
        <v>88</v>
      </c>
      <c r="D21" s="113">
        <v>18000000</v>
      </c>
      <c r="E21" s="106">
        <f t="shared" si="2"/>
        <v>204545.45454545456</v>
      </c>
      <c r="F21" s="107">
        <f t="shared" si="0"/>
        <v>100</v>
      </c>
      <c r="G21" s="108">
        <f t="shared" si="1"/>
        <v>10</v>
      </c>
    </row>
    <row r="22" spans="2:7" x14ac:dyDescent="0.35">
      <c r="B22" s="92" t="s">
        <v>82</v>
      </c>
      <c r="C22" s="104">
        <v>104</v>
      </c>
      <c r="D22" s="113">
        <v>14750823</v>
      </c>
      <c r="E22" s="106">
        <f t="shared" si="2"/>
        <v>141834.83653846153</v>
      </c>
      <c r="F22" s="107">
        <f t="shared" si="0"/>
        <v>69.341475641025625</v>
      </c>
      <c r="G22" s="108">
        <f t="shared" si="1"/>
        <v>9</v>
      </c>
    </row>
    <row r="23" spans="2:7" x14ac:dyDescent="0.35">
      <c r="B23" s="92" t="s">
        <v>83</v>
      </c>
      <c r="C23" s="104">
        <v>48</v>
      </c>
      <c r="D23" s="113">
        <v>5500000</v>
      </c>
      <c r="E23" s="106">
        <f t="shared" si="2"/>
        <v>114583.33333333333</v>
      </c>
      <c r="F23" s="107">
        <f t="shared" si="0"/>
        <v>56.018518518518512</v>
      </c>
      <c r="G23" s="108">
        <f t="shared" si="1"/>
        <v>8</v>
      </c>
    </row>
    <row r="24" spans="2:7" x14ac:dyDescent="0.35">
      <c r="B24" s="92" t="s">
        <v>84</v>
      </c>
      <c r="C24" s="104">
        <v>64</v>
      </c>
      <c r="D24" s="113">
        <v>402789</v>
      </c>
      <c r="E24" s="106">
        <f t="shared" si="2"/>
        <v>6293.578125</v>
      </c>
      <c r="F24" s="107">
        <f t="shared" si="0"/>
        <v>3.0768604166666664</v>
      </c>
      <c r="G24" s="108">
        <f t="shared" si="1"/>
        <v>2</v>
      </c>
    </row>
    <row r="25" spans="2:7" x14ac:dyDescent="0.35">
      <c r="B25" s="92" t="s">
        <v>85</v>
      </c>
      <c r="C25" s="104">
        <v>84</v>
      </c>
      <c r="D25" s="113">
        <v>188142</v>
      </c>
      <c r="E25" s="106">
        <f t="shared" si="2"/>
        <v>2239.7857142857142</v>
      </c>
      <c r="F25" s="107">
        <f t="shared" si="0"/>
        <v>1.0950063492063491</v>
      </c>
      <c r="G25" s="108">
        <f t="shared" si="1"/>
        <v>2</v>
      </c>
    </row>
    <row r="26" spans="2:7" x14ac:dyDescent="0.35">
      <c r="B26" s="92" t="s">
        <v>86</v>
      </c>
      <c r="C26" s="104">
        <v>344</v>
      </c>
      <c r="D26" s="113">
        <v>11770935</v>
      </c>
      <c r="E26" s="106">
        <f t="shared" si="2"/>
        <v>34217.83430232558</v>
      </c>
      <c r="F26" s="107">
        <f t="shared" si="0"/>
        <v>16.728718992248059</v>
      </c>
      <c r="G26" s="108">
        <f t="shared" si="1"/>
        <v>5</v>
      </c>
    </row>
    <row r="27" spans="2:7" x14ac:dyDescent="0.35">
      <c r="B27" s="92" t="s">
        <v>87</v>
      </c>
      <c r="C27" s="104">
        <v>64</v>
      </c>
      <c r="D27" s="113">
        <v>4650369</v>
      </c>
      <c r="E27" s="106">
        <f t="shared" si="2"/>
        <v>72662.015625</v>
      </c>
      <c r="F27" s="107">
        <f t="shared" si="0"/>
        <v>35.523652083333332</v>
      </c>
      <c r="G27" s="108">
        <f t="shared" si="1"/>
        <v>7</v>
      </c>
    </row>
    <row r="28" spans="2:7" x14ac:dyDescent="0.35">
      <c r="B28" s="92" t="s">
        <v>88</v>
      </c>
      <c r="C28" s="104">
        <v>100</v>
      </c>
      <c r="D28" s="113">
        <v>1749066</v>
      </c>
      <c r="E28" s="106">
        <f t="shared" si="2"/>
        <v>17490.66</v>
      </c>
      <c r="F28" s="107">
        <f t="shared" si="0"/>
        <v>8.550989333333332</v>
      </c>
      <c r="G28" s="108">
        <f t="shared" si="1"/>
        <v>4</v>
      </c>
    </row>
    <row r="29" spans="2:7" x14ac:dyDescent="0.35">
      <c r="B29" s="92" t="s">
        <v>89</v>
      </c>
      <c r="C29" s="104">
        <v>404</v>
      </c>
      <c r="D29" s="113">
        <v>13336803</v>
      </c>
      <c r="E29" s="106">
        <f t="shared" si="2"/>
        <v>33011.888613861389</v>
      </c>
      <c r="F29" s="107">
        <f t="shared" si="0"/>
        <v>16.139145544554456</v>
      </c>
      <c r="G29" s="108">
        <f t="shared" si="1"/>
        <v>5</v>
      </c>
    </row>
    <row r="30" spans="2:7" x14ac:dyDescent="0.35">
      <c r="B30" s="92" t="s">
        <v>90</v>
      </c>
      <c r="C30" s="104">
        <v>192</v>
      </c>
      <c r="D30" s="113">
        <v>9633585</v>
      </c>
      <c r="E30" s="106">
        <f t="shared" si="2"/>
        <v>50174.921875</v>
      </c>
      <c r="F30" s="107">
        <f t="shared" si="0"/>
        <v>24.529961805555551</v>
      </c>
      <c r="G30" s="108">
        <f t="shared" si="1"/>
        <v>6</v>
      </c>
    </row>
    <row r="31" spans="2:7" x14ac:dyDescent="0.35">
      <c r="B31" s="92" t="s">
        <v>91</v>
      </c>
      <c r="C31" s="104">
        <v>100</v>
      </c>
      <c r="D31" s="113">
        <v>0</v>
      </c>
      <c r="E31" s="106">
        <f t="shared" si="2"/>
        <v>0</v>
      </c>
      <c r="F31" s="107">
        <f t="shared" si="0"/>
        <v>0</v>
      </c>
      <c r="G31" s="108">
        <f t="shared" si="1"/>
        <v>1</v>
      </c>
    </row>
    <row r="32" spans="2:7" x14ac:dyDescent="0.35">
      <c r="B32" s="92" t="s">
        <v>92</v>
      </c>
      <c r="C32" s="104">
        <v>416</v>
      </c>
      <c r="D32" s="113">
        <v>19388074</v>
      </c>
      <c r="E32" s="106">
        <f t="shared" si="2"/>
        <v>46605.947115384617</v>
      </c>
      <c r="F32" s="107">
        <f t="shared" si="0"/>
        <v>22.7851297008547</v>
      </c>
      <c r="G32" s="108">
        <f t="shared" si="1"/>
        <v>6</v>
      </c>
    </row>
    <row r="33" spans="2:7" x14ac:dyDescent="0.35">
      <c r="B33" s="92" t="s">
        <v>93</v>
      </c>
      <c r="C33" s="104">
        <v>44</v>
      </c>
      <c r="D33" s="113">
        <v>7146955</v>
      </c>
      <c r="E33" s="106">
        <f t="shared" si="2"/>
        <v>162430.79545454544</v>
      </c>
      <c r="F33" s="107">
        <f t="shared" si="0"/>
        <v>79.410611111111095</v>
      </c>
      <c r="G33" s="108">
        <f t="shared" si="1"/>
        <v>9</v>
      </c>
    </row>
    <row r="34" spans="2:7" x14ac:dyDescent="0.35">
      <c r="B34" s="92" t="s">
        <v>94</v>
      </c>
      <c r="C34" s="104">
        <v>28</v>
      </c>
      <c r="D34" s="113">
        <v>4900087</v>
      </c>
      <c r="E34" s="106">
        <f t="shared" si="2"/>
        <v>175003.10714285713</v>
      </c>
      <c r="F34" s="107">
        <f t="shared" si="0"/>
        <v>85.557074603174584</v>
      </c>
      <c r="G34" s="108">
        <f t="shared" si="1"/>
        <v>10</v>
      </c>
    </row>
    <row r="35" spans="2:7" x14ac:dyDescent="0.35">
      <c r="B35" s="92" t="s">
        <v>95</v>
      </c>
      <c r="C35" s="104">
        <v>230</v>
      </c>
      <c r="D35" s="113">
        <v>16780188</v>
      </c>
      <c r="E35" s="106">
        <f t="shared" si="2"/>
        <v>72957.33913043479</v>
      </c>
      <c r="F35" s="107">
        <f t="shared" ref="F35:F66" si="3">E35/MAX($E$3:$E$79)*100</f>
        <v>35.668032463768121</v>
      </c>
      <c r="G35" s="108">
        <f t="shared" ref="G35:G66" si="4">VLOOKUP(F35,$K$5:$L$14,2,TRUE)</f>
        <v>7</v>
      </c>
    </row>
    <row r="36" spans="2:7" x14ac:dyDescent="0.35">
      <c r="B36" s="92" t="s">
        <v>96</v>
      </c>
      <c r="C36" s="104">
        <v>76</v>
      </c>
      <c r="D36" s="113">
        <v>9468194</v>
      </c>
      <c r="E36" s="106">
        <f t="shared" si="2"/>
        <v>124581.5</v>
      </c>
      <c r="F36" s="107">
        <f t="shared" si="3"/>
        <v>60.906511111111108</v>
      </c>
      <c r="G36" s="108">
        <f t="shared" si="4"/>
        <v>8</v>
      </c>
    </row>
    <row r="37" spans="2:7" x14ac:dyDescent="0.35">
      <c r="B37" s="92" t="s">
        <v>97</v>
      </c>
      <c r="C37" s="104">
        <v>38</v>
      </c>
      <c r="D37" s="113">
        <v>6828451</v>
      </c>
      <c r="E37" s="106">
        <f t="shared" si="2"/>
        <v>179696.07894736843</v>
      </c>
      <c r="F37" s="107">
        <f t="shared" si="3"/>
        <v>87.851416374268993</v>
      </c>
      <c r="G37" s="108">
        <f t="shared" si="4"/>
        <v>10</v>
      </c>
    </row>
    <row r="38" spans="2:7" x14ac:dyDescent="0.35">
      <c r="B38" s="92" t="s">
        <v>98</v>
      </c>
      <c r="C38" s="104">
        <v>100</v>
      </c>
      <c r="D38" s="113">
        <v>3650000</v>
      </c>
      <c r="E38" s="106">
        <f t="shared" si="2"/>
        <v>36500</v>
      </c>
      <c r="F38" s="107">
        <f t="shared" si="3"/>
        <v>17.844444444444445</v>
      </c>
      <c r="G38" s="108">
        <f t="shared" si="4"/>
        <v>5</v>
      </c>
    </row>
    <row r="39" spans="2:7" x14ac:dyDescent="0.35">
      <c r="B39" s="92" t="s">
        <v>99</v>
      </c>
      <c r="C39" s="104">
        <v>32</v>
      </c>
      <c r="D39" s="113">
        <v>833506</v>
      </c>
      <c r="E39" s="106">
        <f t="shared" si="2"/>
        <v>26047.0625</v>
      </c>
      <c r="F39" s="107">
        <f t="shared" si="3"/>
        <v>12.734119444444444</v>
      </c>
      <c r="G39" s="108">
        <f t="shared" si="4"/>
        <v>5</v>
      </c>
    </row>
    <row r="40" spans="2:7" x14ac:dyDescent="0.35">
      <c r="B40" s="92" t="s">
        <v>100</v>
      </c>
      <c r="C40" s="104">
        <v>32</v>
      </c>
      <c r="D40" s="113">
        <v>833506</v>
      </c>
      <c r="E40" s="106">
        <f t="shared" si="2"/>
        <v>26047.0625</v>
      </c>
      <c r="F40" s="107">
        <f t="shared" si="3"/>
        <v>12.734119444444444</v>
      </c>
      <c r="G40" s="108">
        <f t="shared" si="4"/>
        <v>5</v>
      </c>
    </row>
    <row r="41" spans="2:7" x14ac:dyDescent="0.35">
      <c r="B41" s="92" t="s">
        <v>101</v>
      </c>
      <c r="C41" s="104">
        <v>64</v>
      </c>
      <c r="D41" s="113">
        <v>3500000</v>
      </c>
      <c r="E41" s="106">
        <f t="shared" si="2"/>
        <v>54687.5</v>
      </c>
      <c r="F41" s="107">
        <f t="shared" si="3"/>
        <v>26.736111111111111</v>
      </c>
      <c r="G41" s="108">
        <f t="shared" si="4"/>
        <v>6</v>
      </c>
    </row>
    <row r="42" spans="2:7" x14ac:dyDescent="0.35">
      <c r="B42" s="92" t="s">
        <v>102</v>
      </c>
      <c r="C42" s="104">
        <v>68</v>
      </c>
      <c r="D42" s="113">
        <v>2625257</v>
      </c>
      <c r="E42" s="106">
        <f t="shared" si="2"/>
        <v>38606.720588235294</v>
      </c>
      <c r="F42" s="107">
        <f t="shared" si="3"/>
        <v>18.874396732026142</v>
      </c>
      <c r="G42" s="108">
        <f t="shared" si="4"/>
        <v>5</v>
      </c>
    </row>
    <row r="43" spans="2:7" x14ac:dyDescent="0.35">
      <c r="B43" s="92" t="s">
        <v>103</v>
      </c>
      <c r="C43" s="104">
        <v>84</v>
      </c>
      <c r="D43" s="113">
        <v>2132373</v>
      </c>
      <c r="E43" s="106">
        <f t="shared" si="2"/>
        <v>25385.392857142859</v>
      </c>
      <c r="F43" s="107">
        <f t="shared" si="3"/>
        <v>12.410636507936507</v>
      </c>
      <c r="G43" s="108">
        <f t="shared" si="4"/>
        <v>5</v>
      </c>
    </row>
    <row r="44" spans="2:7" x14ac:dyDescent="0.35">
      <c r="B44" s="92" t="s">
        <v>104</v>
      </c>
      <c r="C44" s="104">
        <v>64</v>
      </c>
      <c r="D44" s="113">
        <v>3500000</v>
      </c>
      <c r="E44" s="106">
        <f t="shared" si="2"/>
        <v>54687.5</v>
      </c>
      <c r="F44" s="107">
        <f t="shared" si="3"/>
        <v>26.736111111111111</v>
      </c>
      <c r="G44" s="108">
        <f t="shared" si="4"/>
        <v>6</v>
      </c>
    </row>
    <row r="45" spans="2:7" x14ac:dyDescent="0.35">
      <c r="B45" s="92" t="s">
        <v>105</v>
      </c>
      <c r="C45" s="104">
        <v>64</v>
      </c>
      <c r="D45" s="113">
        <v>552109</v>
      </c>
      <c r="E45" s="106">
        <f t="shared" si="2"/>
        <v>8626.703125</v>
      </c>
      <c r="F45" s="107">
        <f t="shared" si="3"/>
        <v>4.2174993055555552</v>
      </c>
      <c r="G45" s="108">
        <f t="shared" si="4"/>
        <v>3</v>
      </c>
    </row>
    <row r="46" spans="2:7" x14ac:dyDescent="0.35">
      <c r="B46" s="92" t="s">
        <v>106</v>
      </c>
      <c r="C46" s="104">
        <v>18</v>
      </c>
      <c r="D46" s="113">
        <v>1200000</v>
      </c>
      <c r="E46" s="106">
        <f t="shared" si="2"/>
        <v>66666.666666666672</v>
      </c>
      <c r="F46" s="107">
        <f t="shared" si="3"/>
        <v>32.592592592592595</v>
      </c>
      <c r="G46" s="108">
        <f t="shared" si="4"/>
        <v>7</v>
      </c>
    </row>
    <row r="47" spans="2:7" x14ac:dyDescent="0.35">
      <c r="B47" s="92" t="s">
        <v>107</v>
      </c>
      <c r="C47" s="104">
        <v>76</v>
      </c>
      <c r="D47" s="113">
        <v>58583</v>
      </c>
      <c r="E47" s="106">
        <f t="shared" si="2"/>
        <v>770.82894736842104</v>
      </c>
      <c r="F47" s="107">
        <f t="shared" si="3"/>
        <v>0.37684970760233916</v>
      </c>
      <c r="G47" s="108">
        <f t="shared" si="4"/>
        <v>1</v>
      </c>
    </row>
    <row r="48" spans="2:7" x14ac:dyDescent="0.35">
      <c r="B48" s="92" t="s">
        <v>108</v>
      </c>
      <c r="C48" s="104">
        <v>56</v>
      </c>
      <c r="D48" s="113">
        <v>8500000</v>
      </c>
      <c r="E48" s="106">
        <f t="shared" si="2"/>
        <v>151785.71428571429</v>
      </c>
      <c r="F48" s="107">
        <f t="shared" si="3"/>
        <v>74.206349206349202</v>
      </c>
      <c r="G48" s="108">
        <f t="shared" si="4"/>
        <v>9</v>
      </c>
    </row>
    <row r="49" spans="2:7" x14ac:dyDescent="0.35">
      <c r="B49" s="92" t="s">
        <v>109</v>
      </c>
      <c r="C49" s="104">
        <v>64</v>
      </c>
      <c r="D49" s="113">
        <v>8043000</v>
      </c>
      <c r="E49" s="106">
        <f t="shared" si="2"/>
        <v>125671.875</v>
      </c>
      <c r="F49" s="107">
        <f t="shared" si="3"/>
        <v>61.439583333333324</v>
      </c>
      <c r="G49" s="108">
        <f t="shared" si="4"/>
        <v>9</v>
      </c>
    </row>
    <row r="50" spans="2:7" x14ac:dyDescent="0.35">
      <c r="B50" s="92" t="s">
        <v>110</v>
      </c>
      <c r="C50" s="104">
        <v>105</v>
      </c>
      <c r="D50" s="113">
        <v>2416186</v>
      </c>
      <c r="E50" s="106">
        <f t="shared" si="2"/>
        <v>23011.295238095237</v>
      </c>
      <c r="F50" s="107">
        <f t="shared" si="3"/>
        <v>11.249966560846559</v>
      </c>
      <c r="G50" s="108">
        <f t="shared" si="4"/>
        <v>5</v>
      </c>
    </row>
    <row r="51" spans="2:7" x14ac:dyDescent="0.35">
      <c r="B51" s="92" t="s">
        <v>111</v>
      </c>
      <c r="C51" s="104">
        <v>64</v>
      </c>
      <c r="D51" s="113">
        <v>1976372</v>
      </c>
      <c r="E51" s="106">
        <f t="shared" si="2"/>
        <v>30880.8125</v>
      </c>
      <c r="F51" s="107">
        <f t="shared" si="3"/>
        <v>15.09728611111111</v>
      </c>
      <c r="G51" s="108">
        <f t="shared" si="4"/>
        <v>5</v>
      </c>
    </row>
    <row r="52" spans="2:7" x14ac:dyDescent="0.35">
      <c r="B52" s="92" t="s">
        <v>112</v>
      </c>
      <c r="C52" s="104">
        <v>105</v>
      </c>
      <c r="D52" s="113">
        <v>8241740</v>
      </c>
      <c r="E52" s="106">
        <f t="shared" si="2"/>
        <v>78492.761904761908</v>
      </c>
      <c r="F52" s="107">
        <f t="shared" si="3"/>
        <v>38.374239153439156</v>
      </c>
      <c r="G52" s="108">
        <f t="shared" si="4"/>
        <v>7</v>
      </c>
    </row>
    <row r="53" spans="2:7" x14ac:dyDescent="0.35">
      <c r="B53" s="92" t="s">
        <v>113</v>
      </c>
      <c r="C53" s="104">
        <v>89</v>
      </c>
      <c r="D53" s="113">
        <v>2234419</v>
      </c>
      <c r="E53" s="106">
        <f t="shared" si="2"/>
        <v>25105.831460674159</v>
      </c>
      <c r="F53" s="107">
        <f t="shared" si="3"/>
        <v>12.273962047440699</v>
      </c>
      <c r="G53" s="108">
        <f t="shared" si="4"/>
        <v>5</v>
      </c>
    </row>
    <row r="54" spans="2:7" x14ac:dyDescent="0.35">
      <c r="B54" s="92" t="s">
        <v>114</v>
      </c>
      <c r="C54" s="104">
        <v>80</v>
      </c>
      <c r="D54" s="113">
        <v>8535154</v>
      </c>
      <c r="E54" s="106">
        <f t="shared" si="2"/>
        <v>106689.425</v>
      </c>
      <c r="F54" s="107">
        <f t="shared" si="3"/>
        <v>52.159274444444449</v>
      </c>
      <c r="G54" s="108">
        <f t="shared" si="4"/>
        <v>8</v>
      </c>
    </row>
    <row r="55" spans="2:7" x14ac:dyDescent="0.35">
      <c r="B55" s="92" t="s">
        <v>115</v>
      </c>
      <c r="C55" s="104">
        <v>64</v>
      </c>
      <c r="D55" s="113">
        <v>695464</v>
      </c>
      <c r="E55" s="106">
        <f t="shared" si="2"/>
        <v>10866.625</v>
      </c>
      <c r="F55" s="107">
        <f t="shared" si="3"/>
        <v>5.3125722222222223</v>
      </c>
      <c r="G55" s="108">
        <f t="shared" si="4"/>
        <v>3</v>
      </c>
    </row>
    <row r="56" spans="2:7" x14ac:dyDescent="0.35">
      <c r="B56" s="92" t="s">
        <v>116</v>
      </c>
      <c r="C56" s="104">
        <v>304</v>
      </c>
      <c r="D56" s="113">
        <v>0</v>
      </c>
      <c r="E56" s="106">
        <f t="shared" si="2"/>
        <v>0</v>
      </c>
      <c r="F56" s="107">
        <f t="shared" si="3"/>
        <v>0</v>
      </c>
      <c r="G56" s="108">
        <f t="shared" si="4"/>
        <v>1</v>
      </c>
    </row>
    <row r="57" spans="2:7" x14ac:dyDescent="0.35">
      <c r="B57" s="92" t="s">
        <v>117</v>
      </c>
      <c r="C57" s="104">
        <v>84</v>
      </c>
      <c r="D57" s="113">
        <v>6515276</v>
      </c>
      <c r="E57" s="106">
        <f t="shared" si="2"/>
        <v>77562.809523809527</v>
      </c>
      <c r="F57" s="107">
        <f t="shared" si="3"/>
        <v>37.919595767195766</v>
      </c>
      <c r="G57" s="108">
        <f t="shared" si="4"/>
        <v>7</v>
      </c>
    </row>
    <row r="58" spans="2:7" x14ac:dyDescent="0.35">
      <c r="B58" s="92" t="s">
        <v>118</v>
      </c>
      <c r="C58" s="104">
        <v>80</v>
      </c>
      <c r="D58" s="113">
        <v>15424715</v>
      </c>
      <c r="E58" s="106">
        <f t="shared" si="2"/>
        <v>192808.9375</v>
      </c>
      <c r="F58" s="107">
        <f t="shared" si="3"/>
        <v>94.262147222222211</v>
      </c>
      <c r="G58" s="108">
        <f t="shared" si="4"/>
        <v>10</v>
      </c>
    </row>
    <row r="59" spans="2:7" x14ac:dyDescent="0.35">
      <c r="B59" s="92" t="s">
        <v>119</v>
      </c>
      <c r="C59" s="104">
        <v>64</v>
      </c>
      <c r="D59" s="113">
        <v>1049888</v>
      </c>
      <c r="E59" s="106">
        <f t="shared" si="2"/>
        <v>16404.5</v>
      </c>
      <c r="F59" s="107">
        <f t="shared" si="3"/>
        <v>8.0199777777777772</v>
      </c>
      <c r="G59" s="108">
        <f t="shared" si="4"/>
        <v>4</v>
      </c>
    </row>
    <row r="60" spans="2:7" x14ac:dyDescent="0.35">
      <c r="B60" s="92" t="s">
        <v>120</v>
      </c>
      <c r="C60" s="104">
        <v>76</v>
      </c>
      <c r="D60" s="113">
        <v>708782</v>
      </c>
      <c r="E60" s="106">
        <f t="shared" si="2"/>
        <v>9326.0789473684217</v>
      </c>
      <c r="F60" s="107">
        <f t="shared" si="3"/>
        <v>4.5594163742690057</v>
      </c>
      <c r="G60" s="108">
        <f t="shared" si="4"/>
        <v>3</v>
      </c>
    </row>
    <row r="61" spans="2:7" x14ac:dyDescent="0.35">
      <c r="B61" s="92" t="s">
        <v>121</v>
      </c>
      <c r="C61" s="104">
        <v>100</v>
      </c>
      <c r="D61" s="113">
        <v>810431</v>
      </c>
      <c r="E61" s="106">
        <f t="shared" si="2"/>
        <v>8104.31</v>
      </c>
      <c r="F61" s="107">
        <f t="shared" si="3"/>
        <v>3.9621071111111106</v>
      </c>
      <c r="G61" s="108">
        <f t="shared" si="4"/>
        <v>2</v>
      </c>
    </row>
    <row r="62" spans="2:7" x14ac:dyDescent="0.35">
      <c r="B62" s="92" t="s">
        <v>122</v>
      </c>
      <c r="C62" s="104">
        <v>84</v>
      </c>
      <c r="D62" s="113">
        <v>14565780</v>
      </c>
      <c r="E62" s="106">
        <f t="shared" si="2"/>
        <v>173402.14285714287</v>
      </c>
      <c r="F62" s="107">
        <f t="shared" si="3"/>
        <v>84.774380952380952</v>
      </c>
      <c r="G62" s="108">
        <f t="shared" si="4"/>
        <v>10</v>
      </c>
    </row>
    <row r="63" spans="2:7" x14ac:dyDescent="0.35">
      <c r="B63" s="92" t="s">
        <v>123</v>
      </c>
      <c r="C63" s="104">
        <v>64</v>
      </c>
      <c r="D63" s="113">
        <v>4071799</v>
      </c>
      <c r="E63" s="106">
        <f t="shared" si="2"/>
        <v>63621.859375</v>
      </c>
      <c r="F63" s="107">
        <f t="shared" si="3"/>
        <v>31.104020138888888</v>
      </c>
      <c r="G63" s="108">
        <f t="shared" si="4"/>
        <v>7</v>
      </c>
    </row>
    <row r="64" spans="2:7" x14ac:dyDescent="0.35">
      <c r="B64" s="92" t="s">
        <v>124</v>
      </c>
      <c r="C64" s="104">
        <v>216</v>
      </c>
      <c r="D64" s="113">
        <v>0</v>
      </c>
      <c r="E64" s="106">
        <f t="shared" si="2"/>
        <v>0</v>
      </c>
      <c r="F64" s="107">
        <f t="shared" si="3"/>
        <v>0</v>
      </c>
      <c r="G64" s="108">
        <f t="shared" si="4"/>
        <v>1</v>
      </c>
    </row>
    <row r="65" spans="2:7" x14ac:dyDescent="0.35">
      <c r="B65" s="92" t="s">
        <v>125</v>
      </c>
      <c r="C65" s="104">
        <v>76</v>
      </c>
      <c r="D65" s="113">
        <v>1360926</v>
      </c>
      <c r="E65" s="106">
        <f t="shared" si="2"/>
        <v>17906.92105263158</v>
      </c>
      <c r="F65" s="107">
        <f t="shared" si="3"/>
        <v>8.7544947368421049</v>
      </c>
      <c r="G65" s="108">
        <f t="shared" si="4"/>
        <v>4</v>
      </c>
    </row>
    <row r="66" spans="2:7" x14ac:dyDescent="0.35">
      <c r="B66" s="92" t="s">
        <v>126</v>
      </c>
      <c r="C66" s="104">
        <v>76</v>
      </c>
      <c r="D66" s="113">
        <v>1025898</v>
      </c>
      <c r="E66" s="106">
        <f t="shared" si="2"/>
        <v>13498.657894736842</v>
      </c>
      <c r="F66" s="107">
        <f t="shared" si="3"/>
        <v>6.5993438596491218</v>
      </c>
      <c r="G66" s="108">
        <f t="shared" si="4"/>
        <v>3</v>
      </c>
    </row>
    <row r="67" spans="2:7" x14ac:dyDescent="0.35">
      <c r="B67" s="92" t="s">
        <v>127</v>
      </c>
      <c r="C67" s="104">
        <v>148</v>
      </c>
      <c r="D67" s="113">
        <v>1377326</v>
      </c>
      <c r="E67" s="106">
        <f t="shared" si="2"/>
        <v>9306.2567567567567</v>
      </c>
      <c r="F67" s="107">
        <f t="shared" ref="F67:F79" si="5">E67/MAX($E$3:$E$79)*100</f>
        <v>4.5497255255255258</v>
      </c>
      <c r="G67" s="108">
        <f t="shared" ref="G67:G79" si="6">VLOOKUP(F67,$K$5:$L$14,2,TRUE)</f>
        <v>3</v>
      </c>
    </row>
    <row r="68" spans="2:7" x14ac:dyDescent="0.35">
      <c r="B68" s="92" t="s">
        <v>128</v>
      </c>
      <c r="C68" s="104">
        <v>104</v>
      </c>
      <c r="D68" s="113">
        <v>6800000</v>
      </c>
      <c r="E68" s="106">
        <f t="shared" ref="E68:E79" si="7">D68/C68</f>
        <v>65384.615384615383</v>
      </c>
      <c r="F68" s="107">
        <f t="shared" si="5"/>
        <v>31.965811965811962</v>
      </c>
      <c r="G68" s="108">
        <f t="shared" si="6"/>
        <v>7</v>
      </c>
    </row>
    <row r="69" spans="2:7" x14ac:dyDescent="0.35">
      <c r="B69" s="92" t="s">
        <v>129</v>
      </c>
      <c r="C69" s="104">
        <v>535</v>
      </c>
      <c r="D69" s="113">
        <v>39800000</v>
      </c>
      <c r="E69" s="106">
        <f t="shared" si="7"/>
        <v>74392.523364485984</v>
      </c>
      <c r="F69" s="107">
        <f t="shared" si="5"/>
        <v>36.369678089304259</v>
      </c>
      <c r="G69" s="108">
        <f t="shared" si="6"/>
        <v>7</v>
      </c>
    </row>
    <row r="70" spans="2:7" x14ac:dyDescent="0.35">
      <c r="B70" s="92" t="s">
        <v>130</v>
      </c>
      <c r="C70" s="104">
        <v>482</v>
      </c>
      <c r="D70" s="113">
        <v>31300000</v>
      </c>
      <c r="E70" s="106">
        <f t="shared" si="7"/>
        <v>64937.759336099582</v>
      </c>
      <c r="F70" s="107">
        <f t="shared" si="5"/>
        <v>31.747349008759794</v>
      </c>
      <c r="G70" s="108">
        <f t="shared" si="6"/>
        <v>7</v>
      </c>
    </row>
    <row r="71" spans="2:7" x14ac:dyDescent="0.35">
      <c r="B71" s="92" t="s">
        <v>131</v>
      </c>
      <c r="C71" s="104">
        <v>84</v>
      </c>
      <c r="D71" s="113">
        <v>4500000</v>
      </c>
      <c r="E71" s="106">
        <f t="shared" si="7"/>
        <v>53571.428571428572</v>
      </c>
      <c r="F71" s="107">
        <f t="shared" si="5"/>
        <v>26.190476190476193</v>
      </c>
      <c r="G71" s="108">
        <f t="shared" si="6"/>
        <v>6</v>
      </c>
    </row>
    <row r="72" spans="2:7" x14ac:dyDescent="0.35">
      <c r="B72" s="92" t="s">
        <v>132</v>
      </c>
      <c r="C72" s="104">
        <v>84</v>
      </c>
      <c r="D72" s="113">
        <v>5750000</v>
      </c>
      <c r="E72" s="106">
        <f t="shared" si="7"/>
        <v>68452.380952380947</v>
      </c>
      <c r="F72" s="107">
        <f t="shared" si="5"/>
        <v>33.465608465608462</v>
      </c>
      <c r="G72" s="108">
        <f t="shared" si="6"/>
        <v>7</v>
      </c>
    </row>
    <row r="73" spans="2:7" x14ac:dyDescent="0.35">
      <c r="B73" s="92" t="s">
        <v>133</v>
      </c>
      <c r="C73" s="104">
        <v>114</v>
      </c>
      <c r="D73" s="113">
        <v>6716000</v>
      </c>
      <c r="E73" s="106">
        <f t="shared" si="7"/>
        <v>58912.280701754389</v>
      </c>
      <c r="F73" s="107">
        <f t="shared" si="5"/>
        <v>28.801559454191032</v>
      </c>
      <c r="G73" s="108">
        <f t="shared" si="6"/>
        <v>6</v>
      </c>
    </row>
    <row r="74" spans="2:7" x14ac:dyDescent="0.35">
      <c r="B74" s="92" t="s">
        <v>134</v>
      </c>
      <c r="C74" s="104">
        <v>64</v>
      </c>
      <c r="D74" s="113">
        <v>3202352</v>
      </c>
      <c r="E74" s="106">
        <f t="shared" si="7"/>
        <v>50036.75</v>
      </c>
      <c r="F74" s="107">
        <f t="shared" si="5"/>
        <v>24.462411111111109</v>
      </c>
      <c r="G74" s="108">
        <f t="shared" si="6"/>
        <v>6</v>
      </c>
    </row>
    <row r="75" spans="2:7" x14ac:dyDescent="0.35">
      <c r="B75" s="92" t="s">
        <v>135</v>
      </c>
      <c r="C75" s="104">
        <v>64</v>
      </c>
      <c r="D75" s="113">
        <v>407660</v>
      </c>
      <c r="E75" s="106">
        <f t="shared" si="7"/>
        <v>6369.6875</v>
      </c>
      <c r="F75" s="107">
        <f t="shared" si="5"/>
        <v>3.1140694444444441</v>
      </c>
      <c r="G75" s="108">
        <f t="shared" si="6"/>
        <v>2</v>
      </c>
    </row>
    <row r="76" spans="2:7" x14ac:dyDescent="0.35">
      <c r="B76" s="92" t="s">
        <v>136</v>
      </c>
      <c r="C76" s="104">
        <v>64</v>
      </c>
      <c r="D76" s="113">
        <v>13050620</v>
      </c>
      <c r="E76" s="106">
        <f t="shared" si="7"/>
        <v>203915.9375</v>
      </c>
      <c r="F76" s="107">
        <f t="shared" si="5"/>
        <v>99.692236111111114</v>
      </c>
      <c r="G76" s="108">
        <f t="shared" si="6"/>
        <v>10</v>
      </c>
    </row>
    <row r="77" spans="2:7" x14ac:dyDescent="0.35">
      <c r="B77" s="92" t="s">
        <v>137</v>
      </c>
      <c r="C77" s="104">
        <v>20</v>
      </c>
      <c r="D77" s="113">
        <v>0</v>
      </c>
      <c r="E77" s="106">
        <f t="shared" si="7"/>
        <v>0</v>
      </c>
      <c r="F77" s="107">
        <f t="shared" si="5"/>
        <v>0</v>
      </c>
      <c r="G77" s="108">
        <f t="shared" si="6"/>
        <v>1</v>
      </c>
    </row>
    <row r="78" spans="2:7" x14ac:dyDescent="0.35">
      <c r="B78" s="92" t="s">
        <v>138</v>
      </c>
      <c r="C78" s="104">
        <v>288</v>
      </c>
      <c r="D78" s="113">
        <v>33224600</v>
      </c>
      <c r="E78" s="106">
        <f t="shared" si="7"/>
        <v>115363.19444444444</v>
      </c>
      <c r="F78" s="107">
        <f t="shared" si="5"/>
        <v>56.399783950617277</v>
      </c>
      <c r="G78" s="108">
        <f t="shared" si="6"/>
        <v>8</v>
      </c>
    </row>
    <row r="79" spans="2:7" x14ac:dyDescent="0.35">
      <c r="B79" s="115" t="s">
        <v>139</v>
      </c>
      <c r="C79" s="116">
        <v>23</v>
      </c>
      <c r="D79" s="117">
        <v>0</v>
      </c>
      <c r="E79" s="118">
        <f t="shared" si="7"/>
        <v>0</v>
      </c>
      <c r="F79" s="119">
        <f t="shared" si="5"/>
        <v>0</v>
      </c>
      <c r="G79" s="120">
        <f t="shared" si="6"/>
        <v>1</v>
      </c>
    </row>
  </sheetData>
  <sheetProtection algorithmName="SHA-512" hashValue="LSZRt98HkQkith8JtKHZ5gFBoXE19h0NtnJAuyeHIVrJIw1QnJLLQaBmHAnUZQUqlLIIHqtcIP16HHB8PzA4kg==" saltValue="bNr8XENPT568btlJnQdp5A==" spinCount="100000" sheet="1" objects="1" scenarios="1"/>
  <mergeCells count="3">
    <mergeCell ref="K3:K4"/>
    <mergeCell ref="L3:L4"/>
    <mergeCell ref="J3:J4"/>
  </mergeCells>
  <phoneticPr fontId="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94876453AAE54B9DD12AA6A16C9639" ma:contentTypeVersion="8" ma:contentTypeDescription="Create a new document." ma:contentTypeScope="" ma:versionID="d38a11612e2e4a2d415cd09d3e8deb9e">
  <xsd:schema xmlns:xsd="http://www.w3.org/2001/XMLSchema" xmlns:xs="http://www.w3.org/2001/XMLSchema" xmlns:p="http://schemas.microsoft.com/office/2006/metadata/properties" xmlns:ns2="3b6f061c-83da-413f-a503-a20cedfcf1ba" targetNamespace="http://schemas.microsoft.com/office/2006/metadata/properties" ma:root="true" ma:fieldsID="2c7a9a77b5072553c40c6fa5763811d3" ns2:_="">
    <xsd:import namespace="3b6f061c-83da-413f-a503-a20cedfcf1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f061c-83da-413f-a503-a20cedfcf1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69A68C-E8B6-4CD1-AC5E-F399B1368CA3}">
  <ds:schemaRefs>
    <ds:schemaRef ds:uri="http://schemas.microsoft.com/sharepoint/v3/contenttype/forms"/>
  </ds:schemaRefs>
</ds:datastoreItem>
</file>

<file path=customXml/itemProps2.xml><?xml version="1.0" encoding="utf-8"?>
<ds:datastoreItem xmlns:ds="http://schemas.openxmlformats.org/officeDocument/2006/customXml" ds:itemID="{3C071697-933E-48D7-8163-86D06BA7D113}">
  <ds:schemaRefs>
    <ds:schemaRef ds:uri="3b6f061c-83da-413f-a503-a20cedfcf1b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CF21F4C-D3D6-4E11-9FDB-6191C1FCF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f061c-83da-413f-a503-a20cedfcf1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CategoryA_Explanations</vt:lpstr>
      <vt:lpstr>5.3_Squid_Calculated</vt:lpstr>
      <vt:lpstr>Category A_Annexure_6.3</vt:lpstr>
      <vt:lpstr>Category A_Annexure_6.7</vt:lpstr>
      <vt:lpstr>Category A_Annexure_7.1</vt:lpstr>
      <vt:lpstr>Category A_Annexure_7.2</vt:lpstr>
      <vt:lpstr>Category A_Annexure_9.1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2022-05-19T11:11:52Z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0x010100B894876453AAE54B9DD12AA6A16C9639</vt:lpwstr>
  </property>
</Properties>
</file>