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mdewet\Documents\SystemDevelopment\FRAP\FRAP2020\Website-ScoringSheets\"/>
    </mc:Choice>
  </mc:AlternateContent>
  <xr:revisionPtr revIDLastSave="0" documentId="13_ncr:1_{57136D81-5181-4CEA-9488-62C30714E876}" xr6:coauthVersionLast="47" xr6:coauthVersionMax="47" xr10:uidLastSave="{00000000-0000-0000-0000-000000000000}"/>
  <bookViews>
    <workbookView xWindow="4480" yWindow="600" windowWidth="20600" windowHeight="20400" xr2:uid="{00000000-000D-0000-FFFF-FFFF00000000}"/>
  </bookViews>
  <sheets>
    <sheet name="6.3 Category A" sheetId="4" r:id="rId1"/>
    <sheet name="6.3 Category B" sheetId="6" r:id="rId2"/>
    <sheet name="6.3 Category C" sheetId="7" r:id="rId3"/>
    <sheet name="6.3 Data" sheetId="5" r:id="rId4"/>
    <sheet name=" 6.3 Original" sheetId="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6" l="1"/>
  <c r="H28" i="7" l="1"/>
  <c r="H27" i="7"/>
  <c r="H26" i="7"/>
  <c r="H25" i="7"/>
  <c r="H24" i="7"/>
  <c r="H23" i="7"/>
  <c r="H22" i="7"/>
  <c r="H21" i="7"/>
  <c r="H20" i="7"/>
  <c r="H19" i="7"/>
  <c r="H18" i="7"/>
  <c r="H17" i="7"/>
  <c r="H16" i="7"/>
  <c r="H15" i="7"/>
  <c r="H14" i="7"/>
  <c r="H13" i="7"/>
  <c r="I13" i="7" s="1"/>
  <c r="C13" i="7" s="1"/>
  <c r="H12" i="7"/>
  <c r="H11" i="7"/>
  <c r="H10" i="7"/>
  <c r="H9" i="7"/>
  <c r="H8" i="7"/>
  <c r="H7" i="7"/>
  <c r="H6" i="7"/>
  <c r="K14"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1" i="6"/>
  <c r="Q10" i="6"/>
  <c r="Q9" i="6"/>
  <c r="Q8" i="6"/>
  <c r="Q7" i="6"/>
  <c r="Q6" i="6"/>
  <c r="K41" i="6"/>
  <c r="L41" i="6" s="1"/>
  <c r="K40" i="6"/>
  <c r="L40" i="6" s="1"/>
  <c r="K39" i="6"/>
  <c r="L39" i="6" s="1"/>
  <c r="K38" i="6"/>
  <c r="K37" i="6"/>
  <c r="K36" i="6"/>
  <c r="K35" i="6"/>
  <c r="K34" i="6"/>
  <c r="K33" i="6"/>
  <c r="K32" i="6"/>
  <c r="K31" i="6"/>
  <c r="K30" i="6"/>
  <c r="K29" i="6"/>
  <c r="K28" i="6"/>
  <c r="K27" i="6"/>
  <c r="K26" i="6"/>
  <c r="K25" i="6"/>
  <c r="K24" i="6"/>
  <c r="K23" i="6"/>
  <c r="K22" i="6"/>
  <c r="K21" i="6"/>
  <c r="K20" i="6"/>
  <c r="K19" i="6"/>
  <c r="K18" i="6"/>
  <c r="K17" i="6"/>
  <c r="K16" i="6"/>
  <c r="K15" i="6"/>
  <c r="K13" i="6"/>
  <c r="K12" i="6"/>
  <c r="K11" i="6"/>
  <c r="K10" i="6"/>
  <c r="K9" i="6"/>
  <c r="K8" i="6"/>
  <c r="K7" i="6"/>
  <c r="K6" i="6"/>
  <c r="H5" i="7"/>
  <c r="I5" i="7" s="1"/>
  <c r="C5" i="7" s="1"/>
  <c r="Q5" i="6"/>
  <c r="K5" i="6"/>
  <c r="Q12" i="4"/>
  <c r="Q11" i="4"/>
  <c r="Q10" i="4"/>
  <c r="Q9" i="4"/>
  <c r="Q8" i="4"/>
  <c r="Q7" i="4"/>
  <c r="Q6" i="4"/>
  <c r="R6" i="4" s="1"/>
  <c r="F6" i="4" s="1"/>
  <c r="E6" i="4" s="1"/>
  <c r="D6" i="4" s="1"/>
  <c r="K12" i="4"/>
  <c r="K11" i="4"/>
  <c r="K10" i="4"/>
  <c r="K9" i="4"/>
  <c r="K8" i="4"/>
  <c r="K7" i="4"/>
  <c r="K6" i="4"/>
  <c r="L6" i="4" s="1"/>
  <c r="I11" i="7" l="1"/>
  <c r="C11" i="7" s="1"/>
  <c r="R37" i="6"/>
  <c r="R19" i="6"/>
  <c r="R35" i="6"/>
  <c r="I16" i="7"/>
  <c r="C16" i="7" s="1"/>
  <c r="I17" i="7"/>
  <c r="C17" i="7" s="1"/>
  <c r="I18" i="7"/>
  <c r="C18" i="7" s="1"/>
  <c r="R20" i="6"/>
  <c r="R38" i="6"/>
  <c r="R41" i="6"/>
  <c r="S41" i="6" s="1"/>
  <c r="I15" i="7"/>
  <c r="C15" i="7" s="1"/>
  <c r="R40" i="6"/>
  <c r="S40" i="6" s="1"/>
  <c r="I20" i="7"/>
  <c r="C20" i="7" s="1"/>
  <c r="R24" i="6"/>
  <c r="I21" i="7"/>
  <c r="C21" i="7" s="1"/>
  <c r="R39" i="6"/>
  <c r="I7" i="7"/>
  <c r="C7" i="7" s="1"/>
  <c r="I22" i="7"/>
  <c r="C22" i="7" s="1"/>
  <c r="I14" i="7"/>
  <c r="C14" i="7" s="1"/>
  <c r="R27" i="6"/>
  <c r="I23" i="7"/>
  <c r="C23" i="7" s="1"/>
  <c r="R36" i="6"/>
  <c r="R22" i="6"/>
  <c r="R7" i="6"/>
  <c r="R26" i="6"/>
  <c r="R8" i="4"/>
  <c r="R9" i="4"/>
  <c r="I9" i="7"/>
  <c r="C9" i="7" s="1"/>
  <c r="I24" i="7"/>
  <c r="C24" i="7" s="1"/>
  <c r="R10" i="6"/>
  <c r="R11" i="6"/>
  <c r="S11" i="6" s="1"/>
  <c r="R29" i="6"/>
  <c r="R31" i="6"/>
  <c r="I10" i="7"/>
  <c r="C10" i="7" s="1"/>
  <c r="I25" i="7"/>
  <c r="C25" i="7" s="1"/>
  <c r="R23" i="6"/>
  <c r="R25" i="6"/>
  <c r="I27" i="7"/>
  <c r="C27" i="7" s="1"/>
  <c r="R13" i="6"/>
  <c r="R10" i="4"/>
  <c r="R14" i="6"/>
  <c r="F14" i="6" s="1"/>
  <c r="E14" i="6" s="1"/>
  <c r="D14" i="6" s="1"/>
  <c r="R16" i="6"/>
  <c r="R32" i="6"/>
  <c r="I26" i="7"/>
  <c r="C26" i="7" s="1"/>
  <c r="R21" i="6"/>
  <c r="R6" i="6"/>
  <c r="R8" i="6"/>
  <c r="S8" i="6" s="1"/>
  <c r="I8" i="7"/>
  <c r="C8" i="7" s="1"/>
  <c r="R11" i="4"/>
  <c r="R15" i="6"/>
  <c r="R17" i="6"/>
  <c r="R33" i="6"/>
  <c r="L8" i="4"/>
  <c r="R9" i="6"/>
  <c r="R7" i="4"/>
  <c r="R28" i="6"/>
  <c r="R30" i="6"/>
  <c r="R12" i="4"/>
  <c r="R12" i="6"/>
  <c r="R5" i="6"/>
  <c r="R18" i="6"/>
  <c r="R34" i="6"/>
  <c r="I12" i="7"/>
  <c r="C12" i="7" s="1"/>
  <c r="I28" i="7"/>
  <c r="C28" i="7" s="1"/>
  <c r="L30" i="6"/>
  <c r="L36" i="6"/>
  <c r="L35" i="6"/>
  <c r="L37" i="6"/>
  <c r="L19" i="6"/>
  <c r="L38" i="6"/>
  <c r="L24" i="6"/>
  <c r="L8" i="6"/>
  <c r="L12" i="6"/>
  <c r="L28" i="6"/>
  <c r="L21" i="6"/>
  <c r="L9" i="6"/>
  <c r="S9" i="6" s="1"/>
  <c r="L22" i="6"/>
  <c r="L13" i="6"/>
  <c r="S13" i="6" s="1"/>
  <c r="L29" i="6"/>
  <c r="L16" i="6"/>
  <c r="L25" i="6"/>
  <c r="L7" i="6"/>
  <c r="L11" i="6"/>
  <c r="L17" i="6"/>
  <c r="L32" i="6"/>
  <c r="L20" i="6"/>
  <c r="L15" i="6"/>
  <c r="L33" i="6"/>
  <c r="I6" i="7"/>
  <c r="C6" i="7" s="1"/>
  <c r="I19" i="7"/>
  <c r="C19" i="7" s="1"/>
  <c r="L26" i="6"/>
  <c r="L34" i="6"/>
  <c r="L23" i="6"/>
  <c r="L27" i="6"/>
  <c r="L31" i="6"/>
  <c r="L10" i="6"/>
  <c r="L18" i="6"/>
  <c r="L5" i="6"/>
  <c r="L6" i="6"/>
  <c r="L14" i="6"/>
  <c r="L7" i="4"/>
  <c r="L10" i="4"/>
  <c r="L11" i="4"/>
  <c r="L12" i="4"/>
  <c r="L9" i="4"/>
  <c r="G33" i="1"/>
  <c r="G32" i="1"/>
  <c r="G31" i="1"/>
  <c r="G30" i="1"/>
  <c r="E33" i="1"/>
  <c r="E38" i="1"/>
  <c r="E39" i="1"/>
  <c r="E40" i="1"/>
  <c r="C28" i="1"/>
  <c r="G28" i="1" s="1"/>
  <c r="C29" i="1"/>
  <c r="G29" i="1" s="1"/>
  <c r="C30" i="1"/>
  <c r="C31" i="1"/>
  <c r="C32" i="1"/>
  <c r="C33" i="1"/>
  <c r="C34" i="1"/>
  <c r="G34" i="1" s="1"/>
  <c r="C35" i="1"/>
  <c r="G35" i="1" s="1"/>
  <c r="C36" i="1"/>
  <c r="G36" i="1" s="1"/>
  <c r="C37" i="1"/>
  <c r="G37" i="1" s="1"/>
  <c r="C38" i="1"/>
  <c r="G38" i="1" s="1"/>
  <c r="C39" i="1"/>
  <c r="G39" i="1" s="1"/>
  <c r="C40" i="1"/>
  <c r="G40" i="1" s="1"/>
  <c r="S6" i="6" l="1"/>
  <c r="S30" i="6"/>
  <c r="S15" i="6"/>
  <c r="S12" i="6"/>
  <c r="S31" i="6"/>
  <c r="S14" i="6"/>
  <c r="S38" i="6"/>
  <c r="S39" i="6"/>
  <c r="S7" i="6"/>
  <c r="S20" i="6"/>
  <c r="S24" i="6"/>
  <c r="S35" i="6"/>
  <c r="S17" i="6"/>
  <c r="S26" i="6"/>
  <c r="S28" i="6"/>
  <c r="S21" i="6"/>
  <c r="S10" i="6"/>
  <c r="S25" i="6"/>
  <c r="S34" i="6"/>
  <c r="S18" i="6"/>
  <c r="S27" i="6"/>
  <c r="S23" i="6"/>
  <c r="S5" i="6"/>
  <c r="S16" i="6"/>
  <c r="F16" i="6"/>
  <c r="E16" i="6" s="1"/>
  <c r="D16" i="6" s="1"/>
  <c r="S36" i="6"/>
  <c r="S29" i="6"/>
  <c r="S19" i="6"/>
  <c r="S37" i="6"/>
  <c r="S32" i="6"/>
  <c r="F32" i="6"/>
  <c r="E32" i="6" s="1"/>
  <c r="D32" i="6" s="1"/>
  <c r="S22" i="6"/>
  <c r="S33" i="6"/>
  <c r="S8" i="4"/>
  <c r="S9" i="4"/>
  <c r="S7" i="4"/>
  <c r="S12" i="4"/>
  <c r="F12" i="4"/>
  <c r="E12" i="4" s="1"/>
  <c r="D12" i="4" s="1"/>
  <c r="S11" i="4"/>
  <c r="S10" i="4"/>
  <c r="E20" i="1"/>
  <c r="E19" i="1"/>
  <c r="E18" i="1"/>
  <c r="E17" i="1"/>
  <c r="T5" i="6" l="1"/>
  <c r="F17" i="6" s="1"/>
  <c r="F9" i="6"/>
  <c r="E9" i="6" s="1"/>
  <c r="D9" i="6" s="1"/>
  <c r="F21" i="6"/>
  <c r="E21" i="6" s="1"/>
  <c r="D21" i="6" s="1"/>
  <c r="S6" i="4"/>
  <c r="F17" i="1"/>
  <c r="B24" i="1" s="1"/>
  <c r="F18" i="1"/>
  <c r="B25" i="1" s="1"/>
  <c r="E25" i="1" s="1"/>
  <c r="F19" i="1"/>
  <c r="B26" i="1" s="1"/>
  <c r="E26" i="1" s="1"/>
  <c r="F20" i="1"/>
  <c r="B27" i="1" s="1"/>
  <c r="E12" i="1"/>
  <c r="E11" i="1"/>
  <c r="E10" i="1"/>
  <c r="E9" i="1"/>
  <c r="F5" i="6" l="1"/>
  <c r="F6" i="6"/>
  <c r="E6" i="6" s="1"/>
  <c r="D6" i="6" s="1"/>
  <c r="E5" i="6"/>
  <c r="D5" i="6" s="1"/>
  <c r="F8" i="6"/>
  <c r="E17" i="6"/>
  <c r="D17" i="6" s="1"/>
  <c r="F12" i="6"/>
  <c r="E12" i="6" s="1"/>
  <c r="D12" i="6" s="1"/>
  <c r="F24" i="6"/>
  <c r="E24" i="6" s="1"/>
  <c r="D24" i="6" s="1"/>
  <c r="F10" i="6"/>
  <c r="E10" i="6" s="1"/>
  <c r="D10" i="6" s="1"/>
  <c r="F26" i="6"/>
  <c r="E26" i="6" s="1"/>
  <c r="D26" i="6" s="1"/>
  <c r="F22" i="6"/>
  <c r="E22" i="6" s="1"/>
  <c r="D22" i="6" s="1"/>
  <c r="F15" i="6"/>
  <c r="E15" i="6" s="1"/>
  <c r="D15" i="6" s="1"/>
  <c r="F23" i="6"/>
  <c r="E23" i="6" s="1"/>
  <c r="D23" i="6" s="1"/>
  <c r="F11" i="6"/>
  <c r="F35" i="6"/>
  <c r="E35" i="6" s="1"/>
  <c r="D35" i="6" s="1"/>
  <c r="F33" i="6"/>
  <c r="E33" i="6" s="1"/>
  <c r="D33" i="6" s="1"/>
  <c r="F36" i="6"/>
  <c r="E36" i="6" s="1"/>
  <c r="D36" i="6" s="1"/>
  <c r="F30" i="6"/>
  <c r="E30" i="6" s="1"/>
  <c r="D30" i="6" s="1"/>
  <c r="F39" i="6"/>
  <c r="E39" i="6" s="1"/>
  <c r="D39" i="6" s="1"/>
  <c r="F7" i="6"/>
  <c r="F13" i="6"/>
  <c r="E13" i="6" s="1"/>
  <c r="D13" i="6" s="1"/>
  <c r="F40" i="6"/>
  <c r="E40" i="6" s="1"/>
  <c r="D40" i="6" s="1"/>
  <c r="F18" i="6"/>
  <c r="E18" i="6" s="1"/>
  <c r="D18" i="6" s="1"/>
  <c r="F27" i="6"/>
  <c r="E27" i="6" s="1"/>
  <c r="D27" i="6" s="1"/>
  <c r="F41" i="6"/>
  <c r="E41" i="6" s="1"/>
  <c r="D41" i="6" s="1"/>
  <c r="F38" i="6"/>
  <c r="E38" i="6" s="1"/>
  <c r="D38" i="6" s="1"/>
  <c r="F19" i="6"/>
  <c r="E19" i="6" s="1"/>
  <c r="D19" i="6" s="1"/>
  <c r="F29" i="6"/>
  <c r="E29" i="6" s="1"/>
  <c r="D29" i="6" s="1"/>
  <c r="F20" i="6"/>
  <c r="E20" i="6" s="1"/>
  <c r="D20" i="6" s="1"/>
  <c r="F28" i="6"/>
  <c r="E28" i="6" s="1"/>
  <c r="D28" i="6" s="1"/>
  <c r="F34" i="6"/>
  <c r="E34" i="6" s="1"/>
  <c r="D34" i="6" s="1"/>
  <c r="F37" i="6"/>
  <c r="E37" i="6" s="1"/>
  <c r="D37" i="6" s="1"/>
  <c r="F25" i="6"/>
  <c r="E25" i="6" s="1"/>
  <c r="D25" i="6" s="1"/>
  <c r="F31" i="6"/>
  <c r="E31" i="6" s="1"/>
  <c r="D31" i="6" s="1"/>
  <c r="T6" i="4"/>
  <c r="F10" i="1"/>
  <c r="A25" i="1" s="1"/>
  <c r="C25" i="1" s="1"/>
  <c r="G25" i="1" s="1"/>
  <c r="F12" i="1"/>
  <c r="A27" i="1" s="1"/>
  <c r="C27" i="1" s="1"/>
  <c r="G27" i="1" s="1"/>
  <c r="F9" i="1"/>
  <c r="A24" i="1" s="1"/>
  <c r="C24" i="1" s="1"/>
  <c r="G24" i="1" s="1"/>
  <c r="F11" i="1"/>
  <c r="A26" i="1" s="1"/>
  <c r="C26" i="1" s="1"/>
  <c r="G26" i="1" s="1"/>
  <c r="E11" i="6" l="1"/>
  <c r="D11" i="6" s="1"/>
  <c r="E7" i="6"/>
  <c r="D7" i="6" s="1"/>
  <c r="E8" i="6"/>
  <c r="D8" i="6" s="1"/>
  <c r="F8" i="4"/>
  <c r="E8" i="4" s="1"/>
  <c r="D8" i="4" s="1"/>
  <c r="F9" i="4"/>
  <c r="E9" i="4" s="1"/>
  <c r="D9" i="4" s="1"/>
  <c r="F10" i="4"/>
  <c r="E10" i="4" s="1"/>
  <c r="D10" i="4" s="1"/>
  <c r="F11" i="4"/>
  <c r="E11" i="4" s="1"/>
  <c r="D11" i="4" s="1"/>
  <c r="F7" i="4"/>
  <c r="E7" i="4" s="1"/>
  <c r="D7" i="4" s="1"/>
  <c r="D34" i="1"/>
  <c r="E34" i="1" s="1"/>
  <c r="D30" i="1"/>
  <c r="E30" i="1" s="1"/>
  <c r="D38" i="1"/>
  <c r="D31" i="1"/>
  <c r="E31" i="1" s="1"/>
  <c r="D39" i="1"/>
  <c r="D32" i="1"/>
  <c r="E32" i="1" s="1"/>
  <c r="D40" i="1"/>
  <c r="D29" i="1"/>
  <c r="E29" i="1" s="1"/>
  <c r="D37" i="1"/>
  <c r="E37" i="1" s="1"/>
  <c r="D24" i="1" l="1"/>
  <c r="E24" i="1" s="1"/>
  <c r="D25" i="1"/>
  <c r="D28" i="1"/>
  <c r="E28" i="1" s="1"/>
  <c r="D27" i="1"/>
  <c r="E27" i="1" s="1"/>
  <c r="D26" i="1"/>
  <c r="D33" i="1"/>
  <c r="D36" i="1"/>
  <c r="E36" i="1" s="1"/>
  <c r="D35" i="1"/>
  <c r="E35" i="1" s="1"/>
</calcChain>
</file>

<file path=xl/sharedStrings.xml><?xml version="1.0" encoding="utf-8"?>
<sst xmlns="http://schemas.openxmlformats.org/spreadsheetml/2006/main" count="1189" uniqueCount="243">
  <si>
    <t>Black%</t>
  </si>
  <si>
    <t>women%</t>
  </si>
  <si>
    <t>youth%</t>
  </si>
  <si>
    <t>disability%</t>
  </si>
  <si>
    <t>sum%</t>
  </si>
  <si>
    <t>Transformation level at 2020</t>
  </si>
  <si>
    <t>increase Transformation %</t>
  </si>
  <si>
    <t>Transformation level at start of right</t>
  </si>
  <si>
    <t>average increase in sector</t>
  </si>
  <si>
    <t>Revised scoring calculation suggestion</t>
  </si>
  <si>
    <t>The final point awarded is made up of the level of transformation in 2020 as well as the percentage increase in the level of transformation (from the date they were awarded a right until 2020). The final score therefore uses their level of transformation in 2020 and adds an increase, based on the % increase in transformation during the period of the right, relative to the average increase in transformation of the sector over that period. However, the level of transformation in 2020 is used to weight the increase attributed to % increase in transformation. This gives a higher weight to entities that are more transformed in 2020. In this way, higher level of transformation is rewarded and a higher % increase in transformation over the period of the right is also rewarded. However, if the % increase in transformation over the period of the right is less than the sector average, the entity is penalised.</t>
  </si>
  <si>
    <t>Transformation score in 2020</t>
  </si>
  <si>
    <t>2005/06(if applicable) or2013/14</t>
  </si>
  <si>
    <t>Transformation score - This would be their final % after consideration of all categories (Black,Women, Disabled, Youth) - see A7 to F10 for 2020</t>
  </si>
  <si>
    <r>
      <t xml:space="preserve">table 6b column 2,3,4,5/max of all applications </t>
    </r>
    <r>
      <rPr>
        <b/>
        <sz val="11"/>
        <color theme="1"/>
        <rFont val="Calibri"/>
        <family val="2"/>
        <scheme val="minor"/>
      </rPr>
      <t>for 2020</t>
    </r>
    <r>
      <rPr>
        <sz val="11"/>
        <color theme="1"/>
        <rFont val="Calibri"/>
        <family val="2"/>
        <scheme val="minor"/>
      </rPr>
      <t xml:space="preserve"> * 100 </t>
    </r>
  </si>
  <si>
    <r>
      <t xml:space="preserve">table 6b column 2,3,4,5/max of applications </t>
    </r>
    <r>
      <rPr>
        <b/>
        <sz val="11"/>
        <color theme="1"/>
        <rFont val="Calibri"/>
        <family val="2"/>
        <scheme val="minor"/>
      </rPr>
      <t>for 2005/06 or 2013/14</t>
    </r>
    <r>
      <rPr>
        <sz val="11"/>
        <color theme="1"/>
        <rFont val="Calibri"/>
        <family val="2"/>
        <scheme val="minor"/>
      </rPr>
      <t xml:space="preserve"> * 100 </t>
    </r>
  </si>
  <si>
    <t>Transformation score in 2005/06 (start of right)</t>
  </si>
  <si>
    <t>calculation examples, above 4 examples and additional examples to show range</t>
  </si>
  <si>
    <t xml:space="preserve">Examples </t>
  </si>
  <si>
    <t>Score</t>
  </si>
  <si>
    <t>Applicant</t>
  </si>
  <si>
    <t>Black</t>
  </si>
  <si>
    <t>Women</t>
  </si>
  <si>
    <t>Youth</t>
  </si>
  <si>
    <t>Disabled</t>
  </si>
  <si>
    <t>Sum %</t>
  </si>
  <si>
    <t>Sum%</t>
  </si>
  <si>
    <t>% Increase</t>
  </si>
  <si>
    <t>Normalised Score 2020</t>
  </si>
  <si>
    <t>Category</t>
  </si>
  <si>
    <t>Average increase</t>
  </si>
  <si>
    <t>APPLICATION_NO</t>
  </si>
  <si>
    <t>YEAR</t>
  </si>
  <si>
    <t>BLACK_PEOPLE</t>
  </si>
  <si>
    <t>WOMEN</t>
  </si>
  <si>
    <t>YOUTH</t>
  </si>
  <si>
    <t>DISABLED</t>
  </si>
  <si>
    <t>B</t>
  </si>
  <si>
    <t>2005/06(if applicable)</t>
  </si>
  <si>
    <t>100</t>
  </si>
  <si>
    <t>40</t>
  </si>
  <si>
    <t>0</t>
  </si>
  <si>
    <t>2013 / 14</t>
  </si>
  <si>
    <t>2018</t>
  </si>
  <si>
    <t>2019</t>
  </si>
  <si>
    <t>2021</t>
  </si>
  <si>
    <t>C</t>
  </si>
  <si>
    <t>50</t>
  </si>
  <si>
    <t>A</t>
  </si>
  <si>
    <t>78.24</t>
  </si>
  <si>
    <t>32.52</t>
  </si>
  <si>
    <t>93.63</t>
  </si>
  <si>
    <t>38.57</t>
  </si>
  <si>
    <t>59.11</t>
  </si>
  <si>
    <t>30.16</t>
  </si>
  <si>
    <t>1</t>
  </si>
  <si>
    <t>87.54</t>
  </si>
  <si>
    <t>25.80</t>
  </si>
  <si>
    <t>12.37</t>
  </si>
  <si>
    <t>0.06</t>
  </si>
  <si>
    <t>49</t>
  </si>
  <si>
    <t>30</t>
  </si>
  <si>
    <t>51</t>
  </si>
  <si>
    <t>14</t>
  </si>
  <si>
    <t>55</t>
  </si>
  <si>
    <t>6</t>
  </si>
  <si>
    <t>38.5</t>
  </si>
  <si>
    <t>47.14</t>
  </si>
  <si>
    <t>22.13</t>
  </si>
  <si>
    <t>68</t>
  </si>
  <si>
    <t>25.1</t>
  </si>
  <si>
    <t>75</t>
  </si>
  <si>
    <t>26</t>
  </si>
  <si>
    <t>10</t>
  </si>
  <si>
    <t>67.92</t>
  </si>
  <si>
    <t>15.77</t>
  </si>
  <si>
    <t>24.33</t>
  </si>
  <si>
    <t>12.55</t>
  </si>
  <si>
    <t>81.43</t>
  </si>
  <si>
    <t>66.6</t>
  </si>
  <si>
    <t>33.3</t>
  </si>
  <si>
    <t>92</t>
  </si>
  <si>
    <t>11</t>
  </si>
  <si>
    <t>96</t>
  </si>
  <si>
    <t>85</t>
  </si>
  <si>
    <t>55.46</t>
  </si>
  <si>
    <t>15.79</t>
  </si>
  <si>
    <t>71.42</t>
  </si>
  <si>
    <t>35.28</t>
  </si>
  <si>
    <t>32.05</t>
  </si>
  <si>
    <t>58</t>
  </si>
  <si>
    <t>18</t>
  </si>
  <si>
    <t>59</t>
  </si>
  <si>
    <t>70</t>
  </si>
  <si>
    <t>83</t>
  </si>
  <si>
    <t>78</t>
  </si>
  <si>
    <t>76</t>
  </si>
  <si>
    <t>93</t>
  </si>
  <si>
    <t>66</t>
  </si>
  <si>
    <t>89</t>
  </si>
  <si>
    <t>67</t>
  </si>
  <si>
    <t>58.27</t>
  </si>
  <si>
    <t>35</t>
  </si>
  <si>
    <t>57</t>
  </si>
  <si>
    <t>74</t>
  </si>
  <si>
    <t>38.34</t>
  </si>
  <si>
    <t>6.72</t>
  </si>
  <si>
    <t>86.84</t>
  </si>
  <si>
    <t>1.32</t>
  </si>
  <si>
    <t>0.3</t>
  </si>
  <si>
    <t>79.42</t>
  </si>
  <si>
    <t>47.16</t>
  </si>
  <si>
    <t>5.6</t>
  </si>
  <si>
    <t>64.30</t>
  </si>
  <si>
    <t>39.93</t>
  </si>
  <si>
    <t>6.76</t>
  </si>
  <si>
    <t>0.14</t>
  </si>
  <si>
    <t>43</t>
  </si>
  <si>
    <t>19</t>
  </si>
  <si>
    <t>4</t>
  </si>
  <si>
    <t>8</t>
  </si>
  <si>
    <t>94</t>
  </si>
  <si>
    <t>20</t>
  </si>
  <si>
    <t>80</t>
  </si>
  <si>
    <t>60</t>
  </si>
  <si>
    <t>32</t>
  </si>
  <si>
    <t>17</t>
  </si>
  <si>
    <t>46.02</t>
  </si>
  <si>
    <t>21.40</t>
  </si>
  <si>
    <t>99.23</t>
  </si>
  <si>
    <t>41.44</t>
  </si>
  <si>
    <t>52</t>
  </si>
  <si>
    <t>62</t>
  </si>
  <si>
    <t>82</t>
  </si>
  <si>
    <t>81</t>
  </si>
  <si>
    <t>5</t>
  </si>
  <si>
    <t>45</t>
  </si>
  <si>
    <t>23</t>
  </si>
  <si>
    <t>41</t>
  </si>
  <si>
    <t>SCR21097</t>
  </si>
  <si>
    <t>27.75</t>
  </si>
  <si>
    <t>7.75</t>
  </si>
  <si>
    <t>28.7</t>
  </si>
  <si>
    <t>2</t>
  </si>
  <si>
    <t>7</t>
  </si>
  <si>
    <t>25</t>
  </si>
  <si>
    <t>Start/End</t>
  </si>
  <si>
    <t>Start</t>
  </si>
  <si>
    <t>End</t>
  </si>
  <si>
    <t>Current</t>
  </si>
  <si>
    <t>Transformation at start</t>
  </si>
  <si>
    <t>Normalised Score at start</t>
  </si>
  <si>
    <t>End Year</t>
  </si>
  <si>
    <t>Start Year</t>
  </si>
  <si>
    <t>Transformation at end</t>
  </si>
  <si>
    <t xml:space="preserve"> Year</t>
  </si>
  <si>
    <t>Transformation levels</t>
  </si>
  <si>
    <t>Normalised Score</t>
  </si>
  <si>
    <t>Range</t>
  </si>
  <si>
    <t>0-19</t>
  </si>
  <si>
    <t>20-29</t>
  </si>
  <si>
    <t>30-39</t>
  </si>
  <si>
    <t>40-49</t>
  </si>
  <si>
    <t>50-59</t>
  </si>
  <si>
    <t>60-69</t>
  </si>
  <si>
    <t>70-79</t>
  </si>
  <si>
    <t>80-100</t>
  </si>
  <si>
    <t>%</t>
  </si>
  <si>
    <t>Composite index</t>
  </si>
  <si>
    <t>Worksheet 6.3 - SCRL Category A</t>
  </si>
  <si>
    <t>Worksheet 6.3 - SCRL Category B</t>
  </si>
  <si>
    <t>Worksheet 6.3 - SCRL Category C</t>
  </si>
  <si>
    <t>Worksheet 6.3 - original worksheet</t>
  </si>
  <si>
    <t>Note: worksheet was reconfigured from the original for ease of calculations.</t>
  </si>
  <si>
    <t>Worksheet 6.3 - SCRL cleaned data from Document 10a.</t>
  </si>
  <si>
    <t>APPLICANT 1</t>
  </si>
  <si>
    <t>APPLICANT 2</t>
  </si>
  <si>
    <t>APPLICANT 3</t>
  </si>
  <si>
    <t>APPLICANT 4</t>
  </si>
  <si>
    <t>APPLICANT 5</t>
  </si>
  <si>
    <t>APPLICANT 6</t>
  </si>
  <si>
    <t>APPLICANT 7</t>
  </si>
  <si>
    <t>APPLICANT 8</t>
  </si>
  <si>
    <t>APPLICANT 9</t>
  </si>
  <si>
    <t>APPLICANT 10</t>
  </si>
  <si>
    <t>APPLICANT 11</t>
  </si>
  <si>
    <t>APPLICANT 12</t>
  </si>
  <si>
    <t>APPLICANT 13</t>
  </si>
  <si>
    <t>APPLICANT 37</t>
  </si>
  <si>
    <t>APPLICANT 38</t>
  </si>
  <si>
    <t>APPLICANT 14</t>
  </si>
  <si>
    <t>APPLICANT 15</t>
  </si>
  <si>
    <t>APPLICANT 16</t>
  </si>
  <si>
    <t>APPLICANT 17</t>
  </si>
  <si>
    <t>APPLICANT 18</t>
  </si>
  <si>
    <t>APPLICANT 19</t>
  </si>
  <si>
    <t>APPLICANT 20</t>
  </si>
  <si>
    <t>APPLICANT 39</t>
  </si>
  <si>
    <t>APPLICANT 21</t>
  </si>
  <si>
    <t>APPLICANT 22</t>
  </si>
  <si>
    <t>APPLICANT 40</t>
  </si>
  <si>
    <t>APPLICANT 23</t>
  </si>
  <si>
    <t>APPLICANT 24</t>
  </si>
  <si>
    <t>APPLICANT 25</t>
  </si>
  <si>
    <t>APPLICANT 41</t>
  </si>
  <si>
    <t>APPLICANT 42</t>
  </si>
  <si>
    <t>APPLICANT 26</t>
  </si>
  <si>
    <t>APPLICANT 27</t>
  </si>
  <si>
    <t>APPLICANT 28</t>
  </si>
  <si>
    <t>APPLICANT 29</t>
  </si>
  <si>
    <t>APPLICANT 30</t>
  </si>
  <si>
    <t>APPLICANT 31</t>
  </si>
  <si>
    <t>APPLICANT 32</t>
  </si>
  <si>
    <t>APPLICANT 33</t>
  </si>
  <si>
    <t>APPLICANT 34</t>
  </si>
  <si>
    <t>APPLICANT 35</t>
  </si>
  <si>
    <t>APPLICANT 43</t>
  </si>
  <si>
    <t>APPLICANT 36</t>
  </si>
  <si>
    <t>APPLICANT 44</t>
  </si>
  <si>
    <t>APPLICANT 45</t>
  </si>
  <si>
    <t>APPLICANT 46</t>
  </si>
  <si>
    <t>APPLICANT 47</t>
  </si>
  <si>
    <t>APPLICANT 48</t>
  </si>
  <si>
    <t>APPLICANT 49</t>
  </si>
  <si>
    <t>APPLICANT 50</t>
  </si>
  <si>
    <t>APPLICANT 51</t>
  </si>
  <si>
    <t>APPLICANT 52</t>
  </si>
  <si>
    <t>APPLICANT 53</t>
  </si>
  <si>
    <t>APPLICANT 54</t>
  </si>
  <si>
    <t>APPLICANT 55</t>
  </si>
  <si>
    <t>APPLICANT 56</t>
  </si>
  <si>
    <t>APPLICANT 57</t>
  </si>
  <si>
    <t>APPLICANT 58</t>
  </si>
  <si>
    <t>APPLICANT 59</t>
  </si>
  <si>
    <t>APPLICANT 60</t>
  </si>
  <si>
    <t>APPLICANT 61</t>
  </si>
  <si>
    <t>APPLICANT 62</t>
  </si>
  <si>
    <t>APPLICANT 63</t>
  </si>
  <si>
    <t>APPLICANT 64</t>
  </si>
  <si>
    <t>APPLICANT 65</t>
  </si>
  <si>
    <t>APPLICANT 66</t>
  </si>
  <si>
    <t>APPLICANT 68</t>
  </si>
  <si>
    <t>APPLICANT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</si>
</sst>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1"/>
      <color rgb="FF9C5700"/>
      <name val="Calibri"/>
      <family val="2"/>
      <scheme val="minor"/>
    </font>
    <font>
      <b/>
      <sz val="11"/>
      <color rgb="FFFF0000"/>
      <name val="Calibri"/>
      <family val="2"/>
      <scheme val="minor"/>
    </font>
    <font>
      <b/>
      <sz val="11"/>
      <color theme="1"/>
      <name val="Calibri"/>
      <family val="2"/>
      <scheme val="minor"/>
    </font>
    <font>
      <sz val="8"/>
      <color rgb="FF333333"/>
      <name val="Arial"/>
      <family val="2"/>
    </font>
    <font>
      <b/>
      <sz val="10"/>
      <name val="Tahoma"/>
      <family val="2"/>
    </font>
    <font>
      <sz val="11"/>
      <color rgb="FFFF0000"/>
      <name val="Calibri"/>
      <family val="2"/>
      <scheme val="minor"/>
    </font>
    <font>
      <sz val="8"/>
      <name val="Calibri"/>
      <family val="2"/>
      <scheme val="minor"/>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5"/>
      </patternFill>
    </fill>
    <fill>
      <patternFill patternType="solid">
        <fgColor rgb="FFFFFF00"/>
        <bgColor indexed="64"/>
      </patternFill>
    </fill>
    <fill>
      <patternFill patternType="solid">
        <fgColor rgb="FFD3D3D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1" fillId="5" borderId="0" applyNumberFormat="0" applyBorder="0" applyAlignment="0" applyProtection="0"/>
    <xf numFmtId="0" fontId="9" fillId="7" borderId="0"/>
  </cellStyleXfs>
  <cellXfs count="56">
    <xf numFmtId="0" fontId="0" fillId="0" borderId="0" xfId="0"/>
    <xf numFmtId="0" fontId="4" fillId="0" borderId="1" xfId="2" applyFont="1" applyFill="1" applyBorder="1" applyAlignment="1">
      <alignment horizontal="right" wrapText="1"/>
    </xf>
    <xf numFmtId="0" fontId="4" fillId="0" borderId="1" xfId="1" applyFont="1" applyFill="1" applyBorder="1" applyAlignment="1">
      <alignment wrapText="1"/>
    </xf>
    <xf numFmtId="0" fontId="4" fillId="0" borderId="1" xfId="2" applyFont="1" applyFill="1" applyBorder="1" applyAlignment="1">
      <alignment wrapText="1"/>
    </xf>
    <xf numFmtId="1" fontId="0" fillId="0" borderId="0" xfId="0" applyNumberFormat="1"/>
    <xf numFmtId="164" fontId="0" fillId="0" borderId="0" xfId="0" applyNumberFormat="1"/>
    <xf numFmtId="1" fontId="6" fillId="6" borderId="0" xfId="1" applyNumberFormat="1" applyFont="1" applyFill="1"/>
    <xf numFmtId="0" fontId="8" fillId="0" borderId="0" xfId="0" applyFont="1"/>
    <xf numFmtId="0" fontId="2" fillId="2" borderId="0" xfId="1"/>
    <xf numFmtId="0" fontId="7" fillId="0" borderId="0" xfId="0" applyFont="1"/>
    <xf numFmtId="1" fontId="4" fillId="0" borderId="0" xfId="1" applyNumberFormat="1" applyFont="1" applyFill="1" applyBorder="1" applyAlignment="1">
      <alignment wrapText="1"/>
    </xf>
    <xf numFmtId="1" fontId="0" fillId="0" borderId="0" xfId="0" applyNumberFormat="1" applyFill="1"/>
    <xf numFmtId="0" fontId="1" fillId="0" borderId="0" xfId="4" applyFill="1"/>
    <xf numFmtId="1" fontId="1" fillId="0" borderId="0" xfId="1" applyNumberFormat="1" applyFont="1" applyFill="1" applyBorder="1" applyAlignment="1">
      <alignment wrapText="1"/>
    </xf>
    <xf numFmtId="0" fontId="1" fillId="0" borderId="0" xfId="3" applyFont="1" applyFill="1"/>
    <xf numFmtId="0" fontId="6" fillId="6" borderId="1" xfId="0" applyFont="1" applyFill="1" applyBorder="1" applyAlignment="1">
      <alignment vertical="top" wrapText="1"/>
    </xf>
    <xf numFmtId="0" fontId="0" fillId="8" borderId="0" xfId="0" applyFill="1"/>
    <xf numFmtId="0" fontId="7" fillId="0" borderId="0" xfId="0" applyFont="1" applyAlignment="1">
      <alignment wrapText="1"/>
    </xf>
    <xf numFmtId="0" fontId="7" fillId="0" borderId="0" xfId="0" applyFont="1" applyAlignment="1">
      <alignment horizontal="center" wrapText="1"/>
    </xf>
    <xf numFmtId="0" fontId="7" fillId="8" borderId="0" xfId="0" applyFont="1" applyFill="1" applyAlignment="1">
      <alignment horizontal="center" wrapText="1"/>
    </xf>
    <xf numFmtId="0" fontId="7" fillId="8" borderId="0" xfId="0" applyFont="1" applyFill="1" applyAlignment="1">
      <alignment wrapText="1"/>
    </xf>
    <xf numFmtId="1" fontId="0" fillId="8" borderId="0" xfId="0" applyNumberFormat="1" applyFill="1"/>
    <xf numFmtId="0" fontId="7" fillId="9" borderId="0" xfId="0" applyFont="1" applyFill="1" applyAlignment="1">
      <alignment wrapText="1"/>
    </xf>
    <xf numFmtId="3" fontId="0" fillId="0" borderId="0" xfId="0" applyNumberFormat="1"/>
    <xf numFmtId="0" fontId="9" fillId="7" borderId="0" xfId="5"/>
    <xf numFmtId="0" fontId="0" fillId="6" borderId="0" xfId="0" applyFill="1"/>
    <xf numFmtId="0" fontId="0" fillId="0" borderId="0" xfId="0" applyFill="1"/>
    <xf numFmtId="0" fontId="0" fillId="6" borderId="0" xfId="0" applyFill="1" applyAlignment="1">
      <alignment horizontal="left"/>
    </xf>
    <xf numFmtId="0" fontId="0" fillId="0" borderId="0" xfId="0" applyNumberFormat="1"/>
    <xf numFmtId="0" fontId="0" fillId="8" borderId="0" xfId="0" applyNumberFormat="1" applyFill="1"/>
    <xf numFmtId="1" fontId="7" fillId="0" borderId="0" xfId="1" applyNumberFormat="1" applyFont="1" applyFill="1"/>
    <xf numFmtId="0" fontId="0" fillId="0" borderId="0" xfId="0" applyNumberFormat="1" applyFill="1"/>
    <xf numFmtId="0" fontId="7" fillId="0" borderId="0" xfId="0" applyFont="1" applyFill="1" applyAlignment="1">
      <alignment horizontal="center" wrapText="1"/>
    </xf>
    <xf numFmtId="0" fontId="7" fillId="0" borderId="0" xfId="0" applyFont="1" applyFill="1" applyAlignment="1">
      <alignment wrapText="1"/>
    </xf>
    <xf numFmtId="0" fontId="7" fillId="10" borderId="1" xfId="0" applyFont="1" applyFill="1" applyBorder="1" applyAlignment="1">
      <alignment wrapText="1"/>
    </xf>
    <xf numFmtId="0" fontId="7" fillId="11" borderId="1" xfId="0" applyFont="1" applyFill="1" applyBorder="1" applyAlignment="1">
      <alignment wrapText="1"/>
    </xf>
    <xf numFmtId="0" fontId="0" fillId="10" borderId="1" xfId="0" quotePrefix="1" applyFill="1" applyBorder="1"/>
    <xf numFmtId="0" fontId="0" fillId="11" borderId="1" xfId="0" applyFill="1" applyBorder="1"/>
    <xf numFmtId="0" fontId="0" fillId="9" borderId="0" xfId="0" applyFill="1" applyAlignment="1">
      <alignment horizontal="center"/>
    </xf>
    <xf numFmtId="1" fontId="1" fillId="0" borderId="0" xfId="1" applyNumberFormat="1" applyFont="1" applyFill="1"/>
    <xf numFmtId="0" fontId="7" fillId="0" borderId="0" xfId="0" applyFont="1" applyAlignment="1">
      <alignment horizontal="center" wrapText="1"/>
    </xf>
    <xf numFmtId="0" fontId="7" fillId="8" borderId="0" xfId="0" applyFont="1" applyFill="1" applyAlignment="1">
      <alignment horizontal="center" wrapText="1"/>
    </xf>
    <xf numFmtId="0" fontId="7" fillId="0" borderId="0" xfId="0" applyFont="1" applyFill="1" applyAlignment="1">
      <alignment horizontal="center" wrapText="1"/>
    </xf>
    <xf numFmtId="1" fontId="10" fillId="0" borderId="0" xfId="0" applyNumberFormat="1" applyFont="1"/>
    <xf numFmtId="0" fontId="0" fillId="0" borderId="0" xfId="0" applyFont="1"/>
    <xf numFmtId="0" fontId="0" fillId="12" borderId="0" xfId="0" applyFill="1"/>
    <xf numFmtId="0" fontId="0" fillId="12" borderId="0" xfId="0" applyFill="1" applyAlignment="1">
      <alignment horizontal="center"/>
    </xf>
    <xf numFmtId="1" fontId="0" fillId="12" borderId="0" xfId="0" applyNumberFormat="1" applyFill="1"/>
    <xf numFmtId="1" fontId="7" fillId="12" borderId="0" xfId="1" applyNumberFormat="1" applyFont="1" applyFill="1"/>
    <xf numFmtId="0" fontId="0" fillId="12" borderId="0" xfId="0" applyNumberFormat="1" applyFill="1"/>
    <xf numFmtId="0" fontId="0" fillId="13" borderId="0" xfId="0" applyFill="1"/>
    <xf numFmtId="0" fontId="7" fillId="0" borderId="0" xfId="0" applyFont="1" applyAlignment="1">
      <alignment horizontal="center" wrapText="1"/>
    </xf>
    <xf numFmtId="0" fontId="7" fillId="8" borderId="0" xfId="0" applyFont="1" applyFill="1" applyAlignment="1">
      <alignment horizontal="center" wrapText="1"/>
    </xf>
    <xf numFmtId="0" fontId="7" fillId="0" borderId="0" xfId="0" applyFont="1" applyFill="1" applyAlignment="1">
      <alignment horizontal="center" wrapText="1"/>
    </xf>
    <xf numFmtId="0" fontId="0" fillId="0" borderId="0" xfId="0" applyFont="1" applyAlignment="1">
      <alignment wrapText="1"/>
    </xf>
    <xf numFmtId="0" fontId="0" fillId="0" borderId="0" xfId="0" applyAlignment="1">
      <alignment horizontal="left" wrapText="1"/>
    </xf>
  </cellXfs>
  <cellStyles count="6">
    <cellStyle name="20% - Accent6" xfId="4" builtinId="50"/>
    <cellStyle name="Bad" xfId="2" builtinId="27"/>
    <cellStyle name="Good" xfId="1" builtinId="26"/>
    <cellStyle name="headerStyle" xfId="5" xr:uid="{00000000-0005-0000-0000-000003000000}"/>
    <cellStyle name="Neutral" xfId="3" builtinId="2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workbookViewId="0">
      <selection activeCell="C18" sqref="C18"/>
    </sheetView>
  </sheetViews>
  <sheetFormatPr defaultRowHeight="14.5" x14ac:dyDescent="0.35"/>
  <cols>
    <col min="1" max="1" width="11.36328125" customWidth="1"/>
    <col min="2" max="2" width="19.08984375" bestFit="1" customWidth="1"/>
    <col min="6" max="6" width="7" customWidth="1"/>
    <col min="12" max="12" width="10.7265625" customWidth="1"/>
    <col min="18" max="18" width="10.90625" customWidth="1"/>
  </cols>
  <sheetData>
    <row r="1" spans="1:23" x14ac:dyDescent="0.35">
      <c r="A1" s="9" t="s">
        <v>169</v>
      </c>
    </row>
    <row r="2" spans="1:23" x14ac:dyDescent="0.35">
      <c r="A2" s="44" t="s">
        <v>173</v>
      </c>
    </row>
    <row r="3" spans="1:23" x14ac:dyDescent="0.35">
      <c r="C3" s="9"/>
    </row>
    <row r="4" spans="1:23" x14ac:dyDescent="0.35">
      <c r="A4" s="17"/>
      <c r="B4" s="17"/>
      <c r="C4" s="17"/>
      <c r="D4" s="17"/>
      <c r="E4" s="17"/>
      <c r="F4" s="17"/>
      <c r="G4" s="51" t="s">
        <v>150</v>
      </c>
      <c r="H4" s="51"/>
      <c r="I4" s="51"/>
      <c r="J4" s="51"/>
      <c r="K4" s="51"/>
      <c r="L4" s="18"/>
      <c r="M4" s="52" t="s">
        <v>154</v>
      </c>
      <c r="N4" s="52"/>
      <c r="O4" s="52"/>
      <c r="P4" s="52"/>
      <c r="Q4" s="52"/>
      <c r="R4" s="19"/>
      <c r="S4" s="9"/>
      <c r="T4" s="9"/>
    </row>
    <row r="5" spans="1:23" ht="43.5" x14ac:dyDescent="0.35">
      <c r="A5" s="17" t="s">
        <v>20</v>
      </c>
      <c r="B5" s="17" t="s">
        <v>153</v>
      </c>
      <c r="C5" s="17" t="s">
        <v>152</v>
      </c>
      <c r="D5" s="22" t="s">
        <v>19</v>
      </c>
      <c r="E5" s="17" t="s">
        <v>167</v>
      </c>
      <c r="F5" s="33" t="s">
        <v>168</v>
      </c>
      <c r="G5" s="17" t="s">
        <v>21</v>
      </c>
      <c r="H5" s="17" t="s">
        <v>22</v>
      </c>
      <c r="I5" s="17" t="s">
        <v>23</v>
      </c>
      <c r="J5" s="17" t="s">
        <v>24</v>
      </c>
      <c r="K5" s="17" t="s">
        <v>25</v>
      </c>
      <c r="L5" s="17" t="s">
        <v>151</v>
      </c>
      <c r="M5" s="20" t="s">
        <v>21</v>
      </c>
      <c r="N5" s="20" t="s">
        <v>22</v>
      </c>
      <c r="O5" s="20" t="s">
        <v>23</v>
      </c>
      <c r="P5" s="20" t="s">
        <v>24</v>
      </c>
      <c r="Q5" s="20" t="s">
        <v>26</v>
      </c>
      <c r="R5" s="20" t="s">
        <v>28</v>
      </c>
      <c r="S5" s="17" t="s">
        <v>27</v>
      </c>
      <c r="T5" s="17" t="s">
        <v>30</v>
      </c>
      <c r="V5" s="34" t="s">
        <v>158</v>
      </c>
      <c r="W5" s="35" t="s">
        <v>19</v>
      </c>
    </row>
    <row r="6" spans="1:23" x14ac:dyDescent="0.35">
      <c r="A6" t="s">
        <v>175</v>
      </c>
      <c r="B6" t="s">
        <v>38</v>
      </c>
      <c r="C6" t="s">
        <v>45</v>
      </c>
      <c r="D6" s="38" t="str">
        <f>IF(E6&gt;79,"12",IF(E6&gt;69,"10",IF(E6&gt;59,"8",IF(E6&gt;49,"6",IF(E6&gt;39,"4",IF(E6&gt;29,"2",IF(E6&gt;19,"1",IF(E6&lt;19,"0"))))))))</f>
        <v>12</v>
      </c>
      <c r="E6">
        <f>+F6/12*100</f>
        <v>100</v>
      </c>
      <c r="F6" s="39">
        <f>IF(R6&gt;=80,12, ((R6/100*12)+((S6/MAX($S$6:$S$12))/($T$6/100))))</f>
        <v>12</v>
      </c>
      <c r="G6" s="28">
        <v>78.239999999999995</v>
      </c>
      <c r="H6" s="28">
        <v>32.520000000000003</v>
      </c>
      <c r="I6" s="28">
        <v>0</v>
      </c>
      <c r="J6" s="28">
        <v>0</v>
      </c>
      <c r="K6">
        <f>SUM(G6:J6)</f>
        <v>110.75999999999999</v>
      </c>
      <c r="L6" s="4">
        <f>K6/MAX($K$6:$K$12)*100</f>
        <v>65.152941176470577</v>
      </c>
      <c r="M6" s="29">
        <v>93.63</v>
      </c>
      <c r="N6" s="29">
        <v>38.57</v>
      </c>
      <c r="O6" s="29">
        <v>59.11</v>
      </c>
      <c r="P6" s="29">
        <v>0</v>
      </c>
      <c r="Q6" s="16">
        <f>SUM(M6:P6)</f>
        <v>191.31</v>
      </c>
      <c r="R6" s="21">
        <f>Q6/MAX($Q$6:$Q$12)*100</f>
        <v>88.161290322580641</v>
      </c>
      <c r="S6" s="11">
        <f>100*(R6-L6)/L6</f>
        <v>35.314367595149072</v>
      </c>
      <c r="T6" s="11">
        <f>AVERAGE(S6:S12)</f>
        <v>61.229448647567573</v>
      </c>
      <c r="V6" s="36" t="s">
        <v>159</v>
      </c>
      <c r="W6" s="37">
        <v>0</v>
      </c>
    </row>
    <row r="7" spans="1:23" x14ac:dyDescent="0.35">
      <c r="A7" t="s">
        <v>176</v>
      </c>
      <c r="B7" t="s">
        <v>38</v>
      </c>
      <c r="C7" t="s">
        <v>45</v>
      </c>
      <c r="D7" s="38" t="str">
        <f t="shared" ref="D7:D12" si="0">IF(E7&gt;79,"12",IF(E7&gt;69,"10",IF(E7&gt;59,"8",IF(E7&gt;49,"6",IF(E7&gt;39,"4",IF(E7&gt;29,"2",IF(E7&gt;19,"1",IF(E7&lt;19,"0"))))))))</f>
        <v>10</v>
      </c>
      <c r="E7" s="4">
        <f t="shared" ref="E7:E12" si="1">+F7/12*100</f>
        <v>71.568534119830446</v>
      </c>
      <c r="F7" s="39">
        <f t="shared" ref="F7:F12" si="2">IF(R7&gt;=80,12, ((R7/100*12)+((S7/MAX($S$6:$S$12))/($T$6/100))))</f>
        <v>8.5882240943796546</v>
      </c>
      <c r="G7" s="28">
        <v>30.16</v>
      </c>
      <c r="H7" s="28">
        <v>1</v>
      </c>
      <c r="I7" s="28">
        <v>1</v>
      </c>
      <c r="J7" s="28">
        <v>1</v>
      </c>
      <c r="K7">
        <f t="shared" ref="K7:K12" si="3">SUM(G7:J7)</f>
        <v>33.159999999999997</v>
      </c>
      <c r="L7" s="4">
        <f t="shared" ref="L7:L12" si="4">K7/MAX($K$6:$K$12)*100</f>
        <v>19.505882352941175</v>
      </c>
      <c r="M7" s="29">
        <v>87.54</v>
      </c>
      <c r="N7" s="29">
        <v>25.8</v>
      </c>
      <c r="O7" s="29">
        <v>12.37</v>
      </c>
      <c r="P7" s="29">
        <v>0.06</v>
      </c>
      <c r="Q7" s="16">
        <f t="shared" ref="Q7:Q12" si="5">SUM(M7:P7)</f>
        <v>125.77000000000001</v>
      </c>
      <c r="R7" s="21">
        <f t="shared" ref="R7:R12" si="6">Q7/MAX($Q$6:$Q$12)*100</f>
        <v>57.958525345622128</v>
      </c>
      <c r="S7" s="11">
        <f t="shared" ref="S7:S12" si="7">100*(R7-L7)/L7</f>
        <v>197.13357384667557</v>
      </c>
      <c r="T7" s="11"/>
      <c r="V7" s="36" t="s">
        <v>160</v>
      </c>
      <c r="W7" s="37">
        <v>1</v>
      </c>
    </row>
    <row r="8" spans="1:23" x14ac:dyDescent="0.35">
      <c r="A8" t="s">
        <v>177</v>
      </c>
      <c r="B8" t="s">
        <v>38</v>
      </c>
      <c r="C8" t="s">
        <v>45</v>
      </c>
      <c r="D8" s="38" t="str">
        <f t="shared" si="0"/>
        <v>6</v>
      </c>
      <c r="E8" s="4">
        <f t="shared" si="1"/>
        <v>55.294322361986623</v>
      </c>
      <c r="F8" s="39">
        <f t="shared" si="2"/>
        <v>6.6353186834383955</v>
      </c>
      <c r="G8" s="28">
        <v>67.92</v>
      </c>
      <c r="H8" s="28">
        <v>15.77</v>
      </c>
      <c r="I8" s="28">
        <v>0</v>
      </c>
      <c r="J8" s="28">
        <v>0</v>
      </c>
      <c r="K8">
        <f t="shared" si="3"/>
        <v>83.69</v>
      </c>
      <c r="L8" s="4">
        <f>K8/MAX($K$6:$K$12)*100</f>
        <v>49.22941176470588</v>
      </c>
      <c r="M8" s="29">
        <v>81.430000000000007</v>
      </c>
      <c r="N8" s="29">
        <v>24.33</v>
      </c>
      <c r="O8" s="29">
        <v>12.55</v>
      </c>
      <c r="P8" s="29">
        <v>0.06</v>
      </c>
      <c r="Q8" s="16">
        <f t="shared" si="5"/>
        <v>118.37</v>
      </c>
      <c r="R8" s="21">
        <f t="shared" si="6"/>
        <v>54.548387096774199</v>
      </c>
      <c r="S8" s="11">
        <f t="shared" si="7"/>
        <v>10.804466560540259</v>
      </c>
      <c r="T8" s="11"/>
      <c r="V8" s="36" t="s">
        <v>161</v>
      </c>
      <c r="W8" s="37">
        <v>2</v>
      </c>
    </row>
    <row r="9" spans="1:23" x14ac:dyDescent="0.35">
      <c r="A9" t="s">
        <v>178</v>
      </c>
      <c r="B9" t="s">
        <v>38</v>
      </c>
      <c r="C9" t="s">
        <v>45</v>
      </c>
      <c r="D9" s="38" t="str">
        <f t="shared" si="0"/>
        <v>10</v>
      </c>
      <c r="E9" s="4">
        <f t="shared" si="1"/>
        <v>76.845687655264172</v>
      </c>
      <c r="F9" s="39">
        <f t="shared" si="2"/>
        <v>9.2214825186317011</v>
      </c>
      <c r="G9" s="28">
        <v>100</v>
      </c>
      <c r="H9" s="28">
        <v>70</v>
      </c>
      <c r="I9" s="28">
        <v>0</v>
      </c>
      <c r="J9" s="28">
        <v>0</v>
      </c>
      <c r="K9">
        <f t="shared" si="3"/>
        <v>170</v>
      </c>
      <c r="L9" s="4">
        <f t="shared" si="4"/>
        <v>100</v>
      </c>
      <c r="M9" s="29">
        <v>100</v>
      </c>
      <c r="N9" s="29">
        <v>70</v>
      </c>
      <c r="O9" s="29">
        <v>0</v>
      </c>
      <c r="P9" s="29">
        <v>0</v>
      </c>
      <c r="Q9" s="16">
        <f t="shared" si="5"/>
        <v>170</v>
      </c>
      <c r="R9" s="21">
        <f t="shared" si="6"/>
        <v>78.341013824884797</v>
      </c>
      <c r="S9" s="11">
        <f t="shared" si="7"/>
        <v>-21.658986175115203</v>
      </c>
      <c r="T9" s="11"/>
      <c r="V9" s="36" t="s">
        <v>162</v>
      </c>
      <c r="W9" s="37">
        <v>4</v>
      </c>
    </row>
    <row r="10" spans="1:23" x14ac:dyDescent="0.35">
      <c r="A10" t="s">
        <v>179</v>
      </c>
      <c r="B10" t="s">
        <v>38</v>
      </c>
      <c r="C10" t="s">
        <v>45</v>
      </c>
      <c r="D10" s="38" t="str">
        <f t="shared" si="0"/>
        <v>8</v>
      </c>
      <c r="E10" s="4">
        <f t="shared" si="1"/>
        <v>64.343384520621413</v>
      </c>
      <c r="F10" s="39">
        <f t="shared" si="2"/>
        <v>7.7212061424745695</v>
      </c>
      <c r="G10" s="28">
        <v>30</v>
      </c>
      <c r="H10" s="28">
        <v>0</v>
      </c>
      <c r="I10" s="28">
        <v>0</v>
      </c>
      <c r="J10" s="28">
        <v>0</v>
      </c>
      <c r="K10">
        <f t="shared" si="3"/>
        <v>30</v>
      </c>
      <c r="L10" s="4">
        <f t="shared" si="4"/>
        <v>17.647058823529413</v>
      </c>
      <c r="M10" s="29">
        <v>64.3</v>
      </c>
      <c r="N10" s="29">
        <v>39.93</v>
      </c>
      <c r="O10" s="29">
        <v>6.76</v>
      </c>
      <c r="P10" s="29">
        <v>0.14000000000000001</v>
      </c>
      <c r="Q10" s="16">
        <f t="shared" si="5"/>
        <v>111.13</v>
      </c>
      <c r="R10" s="21">
        <f t="shared" si="6"/>
        <v>51.211981566820278</v>
      </c>
      <c r="S10" s="11">
        <f t="shared" si="7"/>
        <v>190.20122887864821</v>
      </c>
      <c r="V10" s="36" t="s">
        <v>163</v>
      </c>
      <c r="W10" s="37">
        <v>6</v>
      </c>
    </row>
    <row r="11" spans="1:23" x14ac:dyDescent="0.35">
      <c r="A11" t="s">
        <v>180</v>
      </c>
      <c r="B11" t="s">
        <v>38</v>
      </c>
      <c r="C11" t="s">
        <v>45</v>
      </c>
      <c r="D11" s="38" t="str">
        <f t="shared" si="0"/>
        <v>4</v>
      </c>
      <c r="E11" s="4">
        <f t="shared" si="1"/>
        <v>45.256105074872785</v>
      </c>
      <c r="F11" s="39">
        <f t="shared" si="2"/>
        <v>5.4307326089847336</v>
      </c>
      <c r="G11" s="28">
        <v>89</v>
      </c>
      <c r="H11" s="28">
        <v>0</v>
      </c>
      <c r="I11" s="28">
        <v>0</v>
      </c>
      <c r="J11" s="28">
        <v>0</v>
      </c>
      <c r="K11">
        <f t="shared" si="3"/>
        <v>89</v>
      </c>
      <c r="L11" s="4">
        <f t="shared" si="4"/>
        <v>52.352941176470594</v>
      </c>
      <c r="M11" s="29">
        <v>100</v>
      </c>
      <c r="N11" s="29">
        <v>0</v>
      </c>
      <c r="O11" s="29">
        <v>0</v>
      </c>
      <c r="P11" s="29">
        <v>0</v>
      </c>
      <c r="Q11" s="16">
        <f t="shared" si="5"/>
        <v>100</v>
      </c>
      <c r="R11" s="21">
        <f t="shared" si="6"/>
        <v>46.082949308755758</v>
      </c>
      <c r="S11" s="11">
        <f t="shared" si="7"/>
        <v>-11.97638896080362</v>
      </c>
      <c r="V11" s="36" t="s">
        <v>164</v>
      </c>
      <c r="W11" s="37">
        <v>8</v>
      </c>
    </row>
    <row r="12" spans="1:23" x14ac:dyDescent="0.35">
      <c r="A12" t="s">
        <v>181</v>
      </c>
      <c r="B12" t="s">
        <v>38</v>
      </c>
      <c r="C12" t="s">
        <v>45</v>
      </c>
      <c r="D12" s="38" t="str">
        <f t="shared" si="0"/>
        <v>12</v>
      </c>
      <c r="E12" s="4">
        <f t="shared" si="1"/>
        <v>100</v>
      </c>
      <c r="F12" s="39">
        <f t="shared" si="2"/>
        <v>12</v>
      </c>
      <c r="G12" s="28">
        <v>100</v>
      </c>
      <c r="H12" s="28">
        <v>32</v>
      </c>
      <c r="I12" s="28">
        <v>0</v>
      </c>
      <c r="J12" s="28">
        <v>0</v>
      </c>
      <c r="K12">
        <f t="shared" si="3"/>
        <v>132</v>
      </c>
      <c r="L12" s="4">
        <f t="shared" si="4"/>
        <v>77.64705882352942</v>
      </c>
      <c r="M12" s="29">
        <v>100</v>
      </c>
      <c r="N12" s="29">
        <v>60</v>
      </c>
      <c r="O12" s="29">
        <v>17</v>
      </c>
      <c r="P12" s="29">
        <v>40</v>
      </c>
      <c r="Q12" s="16">
        <f t="shared" si="5"/>
        <v>217</v>
      </c>
      <c r="R12" s="21">
        <f t="shared" si="6"/>
        <v>100</v>
      </c>
      <c r="S12" s="11">
        <f t="shared" si="7"/>
        <v>28.787878787878775</v>
      </c>
      <c r="T12" s="4"/>
      <c r="V12" s="36" t="s">
        <v>165</v>
      </c>
      <c r="W12" s="37">
        <v>10</v>
      </c>
    </row>
    <row r="13" spans="1:23" x14ac:dyDescent="0.35">
      <c r="F13" s="30"/>
      <c r="G13" s="26"/>
      <c r="H13" s="26"/>
      <c r="I13" s="26"/>
      <c r="J13" s="26"/>
      <c r="K13" s="26"/>
      <c r="L13" s="12"/>
      <c r="M13" s="26"/>
      <c r="N13" s="26"/>
      <c r="O13" s="26"/>
      <c r="P13" s="26"/>
      <c r="Q13" s="26"/>
      <c r="R13" s="14"/>
      <c r="S13" s="11"/>
      <c r="V13" s="36" t="s">
        <v>166</v>
      </c>
      <c r="W13" s="37">
        <v>12</v>
      </c>
    </row>
  </sheetData>
  <sheetProtection algorithmName="SHA-512" hashValue="0RfQhCDMi95uh77vZ1fGKd68c6pbvWtCeK8CAl/NXJMC4Kt3ZHtIOkGu6s3bmeFiMSsQhZ6+UD0daZsYcGT+4Q==" saltValue="S6YBYnSxu04EG4jhqRf5dg==" spinCount="100000" sheet="1" objects="1" scenarios="1"/>
  <mergeCells count="2">
    <mergeCell ref="G4:K4"/>
    <mergeCell ref="M4:Q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workbookViewId="0">
      <selection activeCell="A38" sqref="A38"/>
    </sheetView>
  </sheetViews>
  <sheetFormatPr defaultRowHeight="14.5" x14ac:dyDescent="0.35"/>
  <cols>
    <col min="1" max="1" width="12" customWidth="1"/>
    <col min="2" max="2" width="23.36328125" customWidth="1"/>
    <col min="6" max="6" width="8.453125" customWidth="1"/>
    <col min="12" max="12" width="10.7265625" customWidth="1"/>
    <col min="18" max="18" width="10.90625" customWidth="1"/>
  </cols>
  <sheetData>
    <row r="1" spans="1:23" x14ac:dyDescent="0.35">
      <c r="A1" s="9" t="s">
        <v>170</v>
      </c>
      <c r="F1" s="30"/>
      <c r="G1" s="26"/>
      <c r="H1" s="26"/>
      <c r="I1" s="26"/>
      <c r="J1" s="26"/>
      <c r="K1" s="26"/>
      <c r="L1" s="12"/>
      <c r="M1" s="26"/>
      <c r="N1" s="26"/>
      <c r="O1" s="26"/>
      <c r="P1" s="26"/>
      <c r="Q1" s="26"/>
      <c r="R1" s="26"/>
      <c r="S1" s="11"/>
    </row>
    <row r="2" spans="1:23" ht="14.5" customHeight="1" x14ac:dyDescent="0.35">
      <c r="A2" s="44" t="s">
        <v>173</v>
      </c>
      <c r="B2" s="17"/>
      <c r="C2" s="17"/>
      <c r="D2" s="17"/>
      <c r="E2" s="17"/>
      <c r="F2" s="17"/>
      <c r="G2" s="51" t="s">
        <v>150</v>
      </c>
      <c r="H2" s="51"/>
      <c r="I2" s="51"/>
      <c r="J2" s="51"/>
      <c r="K2" s="51"/>
      <c r="L2" s="18"/>
      <c r="M2" s="52" t="s">
        <v>154</v>
      </c>
      <c r="N2" s="52"/>
      <c r="O2" s="52"/>
      <c r="P2" s="52"/>
      <c r="Q2" s="52"/>
      <c r="R2" s="19"/>
      <c r="S2" s="9"/>
      <c r="T2" s="9"/>
    </row>
    <row r="3" spans="1:23" ht="14.5" customHeight="1" x14ac:dyDescent="0.35">
      <c r="A3" s="44"/>
      <c r="B3" s="17"/>
      <c r="C3" s="17"/>
      <c r="D3" s="17"/>
      <c r="E3" s="17"/>
      <c r="F3" s="17"/>
      <c r="G3" s="40"/>
      <c r="H3" s="40"/>
      <c r="I3" s="40"/>
      <c r="J3" s="40"/>
      <c r="K3" s="40"/>
      <c r="L3" s="40"/>
      <c r="M3" s="41"/>
      <c r="N3" s="41"/>
      <c r="O3" s="41"/>
      <c r="P3" s="41"/>
      <c r="Q3" s="41"/>
      <c r="R3" s="41"/>
      <c r="S3" s="9"/>
      <c r="T3" s="9"/>
    </row>
    <row r="4" spans="1:23" ht="43.5" x14ac:dyDescent="0.35">
      <c r="A4" s="17" t="s">
        <v>20</v>
      </c>
      <c r="B4" s="17" t="s">
        <v>153</v>
      </c>
      <c r="C4" s="17" t="s">
        <v>152</v>
      </c>
      <c r="D4" s="22" t="s">
        <v>19</v>
      </c>
      <c r="E4" s="17" t="s">
        <v>167</v>
      </c>
      <c r="F4" s="33" t="s">
        <v>168</v>
      </c>
      <c r="G4" s="17" t="s">
        <v>21</v>
      </c>
      <c r="H4" s="17" t="s">
        <v>22</v>
      </c>
      <c r="I4" s="17" t="s">
        <v>23</v>
      </c>
      <c r="J4" s="17" t="s">
        <v>24</v>
      </c>
      <c r="K4" s="17" t="s">
        <v>25</v>
      </c>
      <c r="L4" s="17" t="s">
        <v>151</v>
      </c>
      <c r="M4" s="20" t="s">
        <v>21</v>
      </c>
      <c r="N4" s="20" t="s">
        <v>22</v>
      </c>
      <c r="O4" s="20" t="s">
        <v>23</v>
      </c>
      <c r="P4" s="20" t="s">
        <v>24</v>
      </c>
      <c r="Q4" s="20" t="s">
        <v>26</v>
      </c>
      <c r="R4" s="20" t="s">
        <v>28</v>
      </c>
      <c r="S4" s="17" t="s">
        <v>27</v>
      </c>
      <c r="T4" s="17" t="s">
        <v>30</v>
      </c>
      <c r="V4" s="34" t="s">
        <v>158</v>
      </c>
      <c r="W4" s="35" t="s">
        <v>19</v>
      </c>
    </row>
    <row r="5" spans="1:23" x14ac:dyDescent="0.35">
      <c r="A5" t="s">
        <v>182</v>
      </c>
      <c r="B5" t="s">
        <v>38</v>
      </c>
      <c r="C5" t="s">
        <v>45</v>
      </c>
      <c r="D5" s="38" t="str">
        <f>IF(E5&gt;79,"12",IF(E5&gt;69,"10",IF(E5&gt;59,"8",IF(E5&gt;49,"6",IF(E5&gt;39,"4",IF(E5&gt;29,"2",IF(E5&gt;19,"1",IF(E5&lt;19,"0"))))))))</f>
        <v>8</v>
      </c>
      <c r="E5" s="4">
        <f>+F5/12*100</f>
        <v>68.576431396700286</v>
      </c>
      <c r="F5" s="30">
        <f>IF(R5&gt;=80,12, ((R5/100*12)+((S5/MAX($S$5:$S$41))/($T$5/100))))</f>
        <v>8.2291717676040346</v>
      </c>
      <c r="G5" s="28">
        <v>100</v>
      </c>
      <c r="H5" s="28">
        <v>40</v>
      </c>
      <c r="I5" s="28">
        <v>0</v>
      </c>
      <c r="J5" s="28">
        <v>40</v>
      </c>
      <c r="K5">
        <f>SUM(G5:J5)</f>
        <v>180</v>
      </c>
      <c r="L5" s="4">
        <f>K5/MAX($K5:$K41)*100</f>
        <v>68.965517241379317</v>
      </c>
      <c r="M5" s="29">
        <v>100</v>
      </c>
      <c r="N5" s="29">
        <v>40</v>
      </c>
      <c r="O5" s="29">
        <v>40</v>
      </c>
      <c r="P5" s="29">
        <v>0</v>
      </c>
      <c r="Q5" s="16">
        <f>SUM(M5:P5)</f>
        <v>180</v>
      </c>
      <c r="R5" s="4">
        <f>Q5/MAX($Q$5:$Q$41)*100</f>
        <v>69.498069498069498</v>
      </c>
      <c r="S5" s="11">
        <f>100*(R5-L5)/L5</f>
        <v>0.77220077220076244</v>
      </c>
      <c r="T5" s="11">
        <f>AVERAGE(S5:S41)</f>
        <v>-5.4939304762201999</v>
      </c>
      <c r="V5" s="36" t="s">
        <v>159</v>
      </c>
      <c r="W5" s="37">
        <v>0</v>
      </c>
    </row>
    <row r="6" spans="1:23" x14ac:dyDescent="0.35">
      <c r="A6" t="s">
        <v>183</v>
      </c>
      <c r="B6" t="s">
        <v>38</v>
      </c>
      <c r="C6" t="s">
        <v>45</v>
      </c>
      <c r="D6" s="38" t="str">
        <f t="shared" ref="D6:D41" si="0">IF(E6&gt;79,"12",IF(E6&gt;69,"10",IF(E6&gt;59,"8",IF(E6&gt;49,"6",IF(E6&gt;39,"4",IF(E6&gt;29,"2",IF(E6&gt;19,"1",IF(E6&lt;19,"0"))))))))</f>
        <v>0</v>
      </c>
      <c r="E6" s="4">
        <f t="shared" ref="E6:E41" si="1">+F6/12*100</f>
        <v>-0.38249834419332718</v>
      </c>
      <c r="F6" s="30">
        <f t="shared" ref="F6:F41" si="2">IF(R6&gt;=80,12, ((R6/100*12)+((S6/MAX($S$5:$S$41))/($T$5/100))))</f>
        <v>-4.5899801303199261E-2</v>
      </c>
      <c r="G6" s="28">
        <v>40</v>
      </c>
      <c r="H6" s="28">
        <v>50</v>
      </c>
      <c r="I6" s="28">
        <v>0</v>
      </c>
      <c r="J6" s="28">
        <v>0</v>
      </c>
      <c r="K6">
        <f t="shared" ref="K6:K41" si="3">SUM(G6:J6)</f>
        <v>90</v>
      </c>
      <c r="L6" s="4">
        <f t="shared" ref="L6:L41" si="4">K6/MAX($K6:$K42)*100</f>
        <v>34.482758620689658</v>
      </c>
      <c r="M6" s="29">
        <v>51</v>
      </c>
      <c r="N6" s="29">
        <v>55</v>
      </c>
      <c r="O6" s="29">
        <v>6</v>
      </c>
      <c r="P6" s="29">
        <v>14</v>
      </c>
      <c r="Q6" s="16">
        <f t="shared" ref="Q6:Q41" si="5">SUM(M6:P6)</f>
        <v>126</v>
      </c>
      <c r="R6" s="4">
        <f t="shared" ref="R6:R41" si="6">Q6/MAX($Q$5:$Q$41)*100</f>
        <v>48.648648648648653</v>
      </c>
      <c r="S6" s="11">
        <f t="shared" ref="S6:S41" si="7">100*(R6-L6)/L6</f>
        <v>41.081081081081081</v>
      </c>
      <c r="V6" s="36" t="s">
        <v>160</v>
      </c>
      <c r="W6" s="37">
        <v>1</v>
      </c>
    </row>
    <row r="7" spans="1:23" x14ac:dyDescent="0.35">
      <c r="A7" t="s">
        <v>184</v>
      </c>
      <c r="B7" t="s">
        <v>38</v>
      </c>
      <c r="C7" t="s">
        <v>45</v>
      </c>
      <c r="D7" s="38" t="str">
        <f t="shared" si="0"/>
        <v>0</v>
      </c>
      <c r="E7" s="43">
        <f>-F7/12*100</f>
        <v>3.274823726747611</v>
      </c>
      <c r="F7" s="30">
        <f t="shared" si="2"/>
        <v>-0.39297884720971332</v>
      </c>
      <c r="G7" s="28">
        <v>38.5</v>
      </c>
      <c r="H7" s="28">
        <v>47.14</v>
      </c>
      <c r="I7" s="28">
        <v>22.13</v>
      </c>
      <c r="J7" s="28">
        <v>0</v>
      </c>
      <c r="K7">
        <f t="shared" si="3"/>
        <v>107.77</v>
      </c>
      <c r="L7" s="4">
        <f t="shared" si="4"/>
        <v>41.291187739463595</v>
      </c>
      <c r="M7" s="29">
        <v>68</v>
      </c>
      <c r="N7" s="29">
        <v>100</v>
      </c>
      <c r="O7" s="29">
        <v>0</v>
      </c>
      <c r="P7" s="29">
        <v>0</v>
      </c>
      <c r="Q7" s="16">
        <f t="shared" si="5"/>
        <v>168</v>
      </c>
      <c r="R7" s="4">
        <f t="shared" si="6"/>
        <v>64.86486486486487</v>
      </c>
      <c r="S7" s="11">
        <f t="shared" si="7"/>
        <v>57.091303050289817</v>
      </c>
      <c r="V7" s="36" t="s">
        <v>161</v>
      </c>
      <c r="W7" s="37">
        <v>2</v>
      </c>
    </row>
    <row r="8" spans="1:23" x14ac:dyDescent="0.35">
      <c r="A8" t="s">
        <v>185</v>
      </c>
      <c r="B8" t="s">
        <v>38</v>
      </c>
      <c r="C8" t="s">
        <v>45</v>
      </c>
      <c r="D8" s="38" t="str">
        <f t="shared" si="0"/>
        <v>0</v>
      </c>
      <c r="E8" s="43">
        <f>-F8/12*100</f>
        <v>4.5941074727378153</v>
      </c>
      <c r="F8" s="30">
        <f t="shared" si="2"/>
        <v>-0.55129289672853776</v>
      </c>
      <c r="G8" s="28">
        <v>25.1</v>
      </c>
      <c r="H8" s="28">
        <v>75</v>
      </c>
      <c r="I8" s="28">
        <v>0</v>
      </c>
      <c r="J8" s="28">
        <v>0</v>
      </c>
      <c r="K8">
        <f t="shared" si="3"/>
        <v>100.1</v>
      </c>
      <c r="L8" s="4">
        <f t="shared" si="4"/>
        <v>38.35249042145594</v>
      </c>
      <c r="M8" s="29">
        <v>51</v>
      </c>
      <c r="N8" s="29">
        <v>75</v>
      </c>
      <c r="O8" s="29">
        <v>0</v>
      </c>
      <c r="P8" s="29">
        <v>26</v>
      </c>
      <c r="Q8" s="16">
        <f t="shared" si="5"/>
        <v>152</v>
      </c>
      <c r="R8" s="4">
        <f t="shared" si="6"/>
        <v>58.687258687258691</v>
      </c>
      <c r="S8" s="11">
        <f t="shared" si="7"/>
        <v>53.020724449295876</v>
      </c>
      <c r="V8" s="36" t="s">
        <v>162</v>
      </c>
      <c r="W8" s="37">
        <v>4</v>
      </c>
    </row>
    <row r="9" spans="1:23" x14ac:dyDescent="0.35">
      <c r="A9" t="s">
        <v>186</v>
      </c>
      <c r="B9" t="s">
        <v>38</v>
      </c>
      <c r="C9" s="26" t="s">
        <v>45</v>
      </c>
      <c r="D9" s="38" t="str">
        <f t="shared" si="0"/>
        <v>10</v>
      </c>
      <c r="E9" s="4">
        <f t="shared" si="1"/>
        <v>76.298439118708032</v>
      </c>
      <c r="F9" s="30">
        <f t="shared" si="2"/>
        <v>9.1558126942449629</v>
      </c>
      <c r="G9" s="28">
        <v>100</v>
      </c>
      <c r="H9" s="28">
        <v>100</v>
      </c>
      <c r="K9">
        <f t="shared" si="3"/>
        <v>200</v>
      </c>
      <c r="L9" s="4">
        <f t="shared" si="4"/>
        <v>76.628352490421463</v>
      </c>
      <c r="M9" s="29">
        <v>100</v>
      </c>
      <c r="N9" s="29">
        <v>100</v>
      </c>
      <c r="O9" s="16"/>
      <c r="P9" s="16"/>
      <c r="Q9" s="16">
        <f t="shared" si="5"/>
        <v>200</v>
      </c>
      <c r="R9" s="4">
        <f t="shared" si="6"/>
        <v>77.220077220077215</v>
      </c>
      <c r="S9" s="11">
        <f t="shared" si="7"/>
        <v>0.77220077220075622</v>
      </c>
      <c r="V9" s="36" t="s">
        <v>163</v>
      </c>
      <c r="W9" s="37">
        <v>6</v>
      </c>
    </row>
    <row r="10" spans="1:23" x14ac:dyDescent="0.35">
      <c r="A10" t="s">
        <v>188</v>
      </c>
      <c r="B10" t="s">
        <v>38</v>
      </c>
      <c r="C10" t="s">
        <v>45</v>
      </c>
      <c r="D10" s="38" t="str">
        <f t="shared" si="0"/>
        <v>4</v>
      </c>
      <c r="E10" s="4">
        <f t="shared" si="1"/>
        <v>45.41040823067712</v>
      </c>
      <c r="F10" s="30">
        <f t="shared" si="2"/>
        <v>5.449248987681254</v>
      </c>
      <c r="G10" s="28">
        <v>100</v>
      </c>
      <c r="H10" s="28">
        <v>10</v>
      </c>
      <c r="I10" s="28">
        <v>10</v>
      </c>
      <c r="J10" s="28">
        <v>0</v>
      </c>
      <c r="K10">
        <f t="shared" si="3"/>
        <v>120</v>
      </c>
      <c r="L10" s="4">
        <f t="shared" si="4"/>
        <v>45.977011494252871</v>
      </c>
      <c r="M10" s="29">
        <v>100</v>
      </c>
      <c r="N10" s="29">
        <v>10</v>
      </c>
      <c r="O10" s="29">
        <v>10</v>
      </c>
      <c r="P10" s="29">
        <v>0</v>
      </c>
      <c r="Q10" s="16">
        <f t="shared" si="5"/>
        <v>120</v>
      </c>
      <c r="R10" s="4">
        <f t="shared" si="6"/>
        <v>46.332046332046332</v>
      </c>
      <c r="S10" s="11">
        <f t="shared" si="7"/>
        <v>0.77220077220077799</v>
      </c>
      <c r="V10" s="36" t="s">
        <v>164</v>
      </c>
      <c r="W10" s="37">
        <v>8</v>
      </c>
    </row>
    <row r="11" spans="1:23" x14ac:dyDescent="0.35">
      <c r="A11" t="s">
        <v>187</v>
      </c>
      <c r="B11" t="s">
        <v>38</v>
      </c>
      <c r="C11" t="s">
        <v>45</v>
      </c>
      <c r="D11" s="38" t="str">
        <f t="shared" si="0"/>
        <v>1</v>
      </c>
      <c r="E11" s="43">
        <f>-F11/12*100</f>
        <v>22.118577283579867</v>
      </c>
      <c r="F11" s="30">
        <f t="shared" si="2"/>
        <v>-2.6542292740295839</v>
      </c>
      <c r="G11" s="28">
        <v>92</v>
      </c>
      <c r="H11" s="28">
        <v>11</v>
      </c>
      <c r="I11" s="28">
        <v>0</v>
      </c>
      <c r="J11" s="28">
        <v>0</v>
      </c>
      <c r="K11">
        <f t="shared" si="3"/>
        <v>103</v>
      </c>
      <c r="L11" s="4">
        <f t="shared" si="4"/>
        <v>39.463601532567047</v>
      </c>
      <c r="M11" s="29">
        <v>96</v>
      </c>
      <c r="N11" s="29">
        <v>85</v>
      </c>
      <c r="O11" s="29">
        <v>0</v>
      </c>
      <c r="P11" s="29">
        <v>0</v>
      </c>
      <c r="Q11" s="16">
        <f t="shared" si="5"/>
        <v>181</v>
      </c>
      <c r="R11" s="4">
        <f t="shared" si="6"/>
        <v>69.884169884169893</v>
      </c>
      <c r="S11" s="11">
        <f t="shared" si="7"/>
        <v>77.085129512314012</v>
      </c>
      <c r="V11" s="36" t="s">
        <v>165</v>
      </c>
      <c r="W11" s="37">
        <v>10</v>
      </c>
    </row>
    <row r="12" spans="1:23" x14ac:dyDescent="0.35">
      <c r="A12" t="s">
        <v>190</v>
      </c>
      <c r="B12" t="s">
        <v>38</v>
      </c>
      <c r="C12" t="s">
        <v>45</v>
      </c>
      <c r="D12" s="38" t="str">
        <f>IF(E12&gt;79,"12",IF(E12&gt;69,"10",IF(E12&gt;59,"8",IF(E12&gt;49,"6",IF(E12&gt;39,"4",IF(E12&gt;29,"2",IF(E12&gt;19,"1",IF(E12&lt;19,"0"))))))))</f>
        <v>8</v>
      </c>
      <c r="E12" s="43">
        <f>-F12/12*100</f>
        <v>61.293783220270861</v>
      </c>
      <c r="F12" s="30">
        <f>IF(R12&gt;=80,12, ((R12/100*12)+((S12/MAX($S$5:$S$41))/($T$5/100))))</f>
        <v>-7.3552539864325031</v>
      </c>
      <c r="G12" s="28">
        <v>55.46</v>
      </c>
      <c r="H12" s="28">
        <v>15.79</v>
      </c>
      <c r="I12" s="28">
        <v>0</v>
      </c>
      <c r="J12" s="28">
        <v>0</v>
      </c>
      <c r="K12">
        <f t="shared" si="3"/>
        <v>71.25</v>
      </c>
      <c r="L12" s="4">
        <f t="shared" si="4"/>
        <v>27.298850574712645</v>
      </c>
      <c r="M12" s="29">
        <v>71.42</v>
      </c>
      <c r="N12" s="29">
        <v>35.28</v>
      </c>
      <c r="O12" s="29">
        <v>32.049999999999997</v>
      </c>
      <c r="P12" s="29">
        <v>0</v>
      </c>
      <c r="Q12" s="16">
        <f>SUM(M12:P12)</f>
        <v>138.75</v>
      </c>
      <c r="R12" s="4">
        <f>Q12/MAX($Q$5:$Q$41)*100</f>
        <v>53.571428571428569</v>
      </c>
      <c r="S12" s="11">
        <f>100*(R12-L12)/L12</f>
        <v>96.240601503759379</v>
      </c>
      <c r="V12" s="36" t="s">
        <v>166</v>
      </c>
      <c r="W12" s="37">
        <v>12</v>
      </c>
    </row>
    <row r="13" spans="1:23" x14ac:dyDescent="0.35">
      <c r="A13" t="s">
        <v>191</v>
      </c>
      <c r="B13" s="25" t="s">
        <v>43</v>
      </c>
      <c r="C13" t="s">
        <v>45</v>
      </c>
      <c r="D13" s="38" t="str">
        <f t="shared" si="0"/>
        <v>8</v>
      </c>
      <c r="E13" s="4">
        <f t="shared" si="1"/>
        <v>67.032029852298763</v>
      </c>
      <c r="F13" s="30">
        <f t="shared" si="2"/>
        <v>8.0438435822758514</v>
      </c>
      <c r="G13" s="28">
        <v>100</v>
      </c>
      <c r="H13" s="28">
        <v>58</v>
      </c>
      <c r="I13" s="28">
        <v>18</v>
      </c>
      <c r="J13" s="28">
        <v>0</v>
      </c>
      <c r="K13">
        <f t="shared" si="3"/>
        <v>176</v>
      </c>
      <c r="L13" s="4">
        <f t="shared" si="4"/>
        <v>67.432950191570882</v>
      </c>
      <c r="M13" s="29">
        <v>100</v>
      </c>
      <c r="N13" s="29">
        <v>58</v>
      </c>
      <c r="O13" s="29">
        <v>18</v>
      </c>
      <c r="P13" s="29">
        <v>0</v>
      </c>
      <c r="Q13" s="16">
        <f t="shared" si="5"/>
        <v>176</v>
      </c>
      <c r="R13" s="4">
        <f t="shared" si="6"/>
        <v>67.953667953667946</v>
      </c>
      <c r="S13" s="11">
        <f t="shared" si="7"/>
        <v>0.77220077220075967</v>
      </c>
    </row>
    <row r="14" spans="1:23" x14ac:dyDescent="0.35">
      <c r="A14" t="s">
        <v>192</v>
      </c>
      <c r="B14" s="27">
        <v>2021</v>
      </c>
      <c r="C14" t="s">
        <v>45</v>
      </c>
      <c r="D14" s="38" t="str">
        <f t="shared" si="0"/>
        <v>12</v>
      </c>
      <c r="E14" s="4">
        <f t="shared" si="1"/>
        <v>100</v>
      </c>
      <c r="F14" s="30">
        <f t="shared" si="2"/>
        <v>12</v>
      </c>
      <c r="G14" s="31">
        <v>100</v>
      </c>
      <c r="H14" s="31">
        <v>59</v>
      </c>
      <c r="I14" s="31">
        <v>75</v>
      </c>
      <c r="J14" s="31">
        <v>0</v>
      </c>
      <c r="K14" s="26">
        <f t="shared" si="3"/>
        <v>234</v>
      </c>
      <c r="L14" s="4">
        <f t="shared" si="4"/>
        <v>89.65517241379311</v>
      </c>
      <c r="M14" s="29">
        <v>100</v>
      </c>
      <c r="N14" s="29">
        <v>59</v>
      </c>
      <c r="O14" s="29">
        <v>75</v>
      </c>
      <c r="P14" s="29">
        <v>0</v>
      </c>
      <c r="Q14" s="16">
        <f t="shared" si="5"/>
        <v>234</v>
      </c>
      <c r="R14" s="4">
        <f t="shared" si="6"/>
        <v>90.34749034749035</v>
      </c>
      <c r="S14" s="11">
        <f t="shared" si="7"/>
        <v>0.77220077220076722</v>
      </c>
    </row>
    <row r="15" spans="1:23" x14ac:dyDescent="0.35">
      <c r="A15" t="s">
        <v>193</v>
      </c>
      <c r="B15" s="25" t="s">
        <v>42</v>
      </c>
      <c r="C15" t="s">
        <v>45</v>
      </c>
      <c r="D15" s="38" t="str">
        <f t="shared" si="0"/>
        <v>6</v>
      </c>
      <c r="E15" s="4">
        <f t="shared" si="1"/>
        <v>56.993419813688718</v>
      </c>
      <c r="F15" s="30">
        <f t="shared" si="2"/>
        <v>6.8392103776426456</v>
      </c>
      <c r="G15" s="28">
        <v>100</v>
      </c>
      <c r="H15" s="28">
        <v>50</v>
      </c>
      <c r="I15" s="28">
        <v>0</v>
      </c>
      <c r="J15" s="28">
        <v>0</v>
      </c>
      <c r="K15">
        <f t="shared" si="3"/>
        <v>150</v>
      </c>
      <c r="L15" s="4">
        <f t="shared" si="4"/>
        <v>57.47126436781609</v>
      </c>
      <c r="M15" s="29">
        <v>100</v>
      </c>
      <c r="N15" s="29">
        <v>50</v>
      </c>
      <c r="O15" s="29">
        <v>0</v>
      </c>
      <c r="P15" s="29">
        <v>0</v>
      </c>
      <c r="Q15" s="16">
        <f t="shared" si="5"/>
        <v>150</v>
      </c>
      <c r="R15" s="4">
        <f t="shared" si="6"/>
        <v>57.915057915057908</v>
      </c>
      <c r="S15" s="11">
        <f t="shared" si="7"/>
        <v>0.77220077220076255</v>
      </c>
    </row>
    <row r="16" spans="1:23" x14ac:dyDescent="0.35">
      <c r="A16" t="s">
        <v>194</v>
      </c>
      <c r="B16" s="25" t="s">
        <v>43</v>
      </c>
      <c r="C16" t="s">
        <v>45</v>
      </c>
      <c r="D16" s="38" t="str">
        <f t="shared" si="0"/>
        <v>12</v>
      </c>
      <c r="E16" s="4">
        <f t="shared" si="1"/>
        <v>100</v>
      </c>
      <c r="F16" s="30">
        <f t="shared" si="2"/>
        <v>12</v>
      </c>
      <c r="G16" s="28">
        <v>100</v>
      </c>
      <c r="H16" s="28">
        <v>83</v>
      </c>
      <c r="I16" s="28">
        <v>78</v>
      </c>
      <c r="J16" s="28">
        <v>0</v>
      </c>
      <c r="K16">
        <f t="shared" si="3"/>
        <v>261</v>
      </c>
      <c r="L16" s="4">
        <f t="shared" si="4"/>
        <v>100</v>
      </c>
      <c r="M16" s="29">
        <v>100</v>
      </c>
      <c r="N16" s="29">
        <v>93</v>
      </c>
      <c r="O16" s="29">
        <v>66</v>
      </c>
      <c r="P16" s="29">
        <v>0</v>
      </c>
      <c r="Q16" s="16">
        <f t="shared" si="5"/>
        <v>259</v>
      </c>
      <c r="R16" s="4">
        <f t="shared" si="6"/>
        <v>100</v>
      </c>
      <c r="S16" s="11">
        <f t="shared" si="7"/>
        <v>0</v>
      </c>
    </row>
    <row r="17" spans="1:19" x14ac:dyDescent="0.35">
      <c r="A17" t="s">
        <v>195</v>
      </c>
      <c r="B17" t="s">
        <v>38</v>
      </c>
      <c r="C17" t="s">
        <v>45</v>
      </c>
      <c r="D17" s="38" t="str">
        <f t="shared" si="0"/>
        <v>12</v>
      </c>
      <c r="E17" s="43">
        <f>-F17/12*100</f>
        <v>86.817675884479144</v>
      </c>
      <c r="F17" s="30">
        <f t="shared" si="2"/>
        <v>-10.418121106137496</v>
      </c>
      <c r="G17" s="28">
        <v>58.27</v>
      </c>
      <c r="K17">
        <f t="shared" si="3"/>
        <v>58.27</v>
      </c>
      <c r="L17" s="4">
        <f t="shared" si="4"/>
        <v>28.563725490196077</v>
      </c>
      <c r="M17" s="29">
        <v>76</v>
      </c>
      <c r="N17" s="29">
        <v>57</v>
      </c>
      <c r="O17" s="29">
        <v>35</v>
      </c>
      <c r="P17" s="29">
        <v>0</v>
      </c>
      <c r="Q17" s="16">
        <f t="shared" si="5"/>
        <v>168</v>
      </c>
      <c r="R17" s="4">
        <f t="shared" si="6"/>
        <v>64.86486486486487</v>
      </c>
      <c r="S17" s="11">
        <f t="shared" si="7"/>
        <v>127.08825180079687</v>
      </c>
    </row>
    <row r="18" spans="1:19" x14ac:dyDescent="0.35">
      <c r="A18" t="s">
        <v>189</v>
      </c>
      <c r="B18" t="s">
        <v>38</v>
      </c>
      <c r="C18" t="s">
        <v>45</v>
      </c>
      <c r="D18" s="38" t="str">
        <f t="shared" si="0"/>
        <v>4</v>
      </c>
      <c r="E18" s="4">
        <f t="shared" si="1"/>
        <v>43.4338974604035</v>
      </c>
      <c r="F18" s="30">
        <f t="shared" si="2"/>
        <v>5.21206769524842</v>
      </c>
      <c r="G18" s="28">
        <v>74</v>
      </c>
      <c r="H18" s="28">
        <v>38.340000000000003</v>
      </c>
      <c r="I18" s="28">
        <v>6.72</v>
      </c>
      <c r="J18" s="28">
        <v>0</v>
      </c>
      <c r="K18">
        <f t="shared" si="3"/>
        <v>119.06</v>
      </c>
      <c r="L18" s="4">
        <f t="shared" si="4"/>
        <v>58.362745098039213</v>
      </c>
      <c r="M18" s="29">
        <v>100</v>
      </c>
      <c r="N18" s="29">
        <v>86.84</v>
      </c>
      <c r="O18" s="29">
        <v>1.32</v>
      </c>
      <c r="P18" s="29">
        <v>0</v>
      </c>
      <c r="Q18" s="16">
        <f t="shared" si="5"/>
        <v>188.16</v>
      </c>
      <c r="R18" s="4">
        <f t="shared" si="6"/>
        <v>72.648648648648646</v>
      </c>
      <c r="S18" s="11">
        <f t="shared" si="7"/>
        <v>24.477778635346247</v>
      </c>
    </row>
    <row r="19" spans="1:19" x14ac:dyDescent="0.35">
      <c r="A19" t="s">
        <v>196</v>
      </c>
      <c r="B19" s="25" t="s">
        <v>44</v>
      </c>
      <c r="C19" t="s">
        <v>45</v>
      </c>
      <c r="D19" s="38" t="str">
        <f t="shared" si="0"/>
        <v>12</v>
      </c>
      <c r="E19" s="4">
        <f t="shared" si="1"/>
        <v>82.325447346611199</v>
      </c>
      <c r="F19" s="30">
        <f t="shared" si="2"/>
        <v>9.8790536815933443</v>
      </c>
      <c r="G19" s="28">
        <v>100</v>
      </c>
      <c r="H19" s="28">
        <v>49</v>
      </c>
      <c r="I19" s="28">
        <v>0</v>
      </c>
      <c r="J19" s="28">
        <v>6</v>
      </c>
      <c r="K19">
        <f t="shared" si="3"/>
        <v>155</v>
      </c>
      <c r="L19" s="4">
        <f t="shared" si="4"/>
        <v>75.980392156862735</v>
      </c>
      <c r="M19" s="29">
        <v>100</v>
      </c>
      <c r="N19" s="29">
        <v>43</v>
      </c>
      <c r="O19" s="29">
        <v>19</v>
      </c>
      <c r="P19" s="29">
        <v>6</v>
      </c>
      <c r="Q19" s="16">
        <f t="shared" si="5"/>
        <v>168</v>
      </c>
      <c r="R19" s="4">
        <f t="shared" si="6"/>
        <v>64.86486486486487</v>
      </c>
      <c r="S19" s="11">
        <f t="shared" si="7"/>
        <v>-14.629468177855255</v>
      </c>
    </row>
    <row r="20" spans="1:19" x14ac:dyDescent="0.35">
      <c r="A20" t="s">
        <v>198</v>
      </c>
      <c r="B20" t="s">
        <v>38</v>
      </c>
      <c r="C20" t="s">
        <v>45</v>
      </c>
      <c r="D20" s="38" t="str">
        <f t="shared" si="0"/>
        <v>12</v>
      </c>
      <c r="E20" s="4">
        <f t="shared" si="1"/>
        <v>103.96008922296363</v>
      </c>
      <c r="F20" s="30">
        <f t="shared" si="2"/>
        <v>12.475210706755634</v>
      </c>
      <c r="G20" s="28">
        <v>100</v>
      </c>
      <c r="H20" s="28">
        <v>100</v>
      </c>
      <c r="I20" s="28">
        <v>0</v>
      </c>
      <c r="J20" s="28">
        <v>4</v>
      </c>
      <c r="K20">
        <f t="shared" si="3"/>
        <v>204</v>
      </c>
      <c r="L20" s="4">
        <f t="shared" si="4"/>
        <v>100</v>
      </c>
      <c r="M20" s="29">
        <v>100</v>
      </c>
      <c r="N20" s="29">
        <v>94</v>
      </c>
      <c r="O20" s="29">
        <v>8</v>
      </c>
      <c r="P20" s="29">
        <v>4</v>
      </c>
      <c r="Q20" s="16">
        <f t="shared" si="5"/>
        <v>206</v>
      </c>
      <c r="R20" s="4">
        <f t="shared" si="6"/>
        <v>79.536679536679529</v>
      </c>
      <c r="S20" s="11">
        <f t="shared" si="7"/>
        <v>-20.463320463320471</v>
      </c>
    </row>
    <row r="21" spans="1:19" x14ac:dyDescent="0.35">
      <c r="A21" t="s">
        <v>197</v>
      </c>
      <c r="B21" t="s">
        <v>38</v>
      </c>
      <c r="C21" t="s">
        <v>45</v>
      </c>
      <c r="D21" s="38" t="str">
        <f t="shared" si="0"/>
        <v>12</v>
      </c>
      <c r="E21" s="4">
        <f t="shared" si="1"/>
        <v>79.311876113943825</v>
      </c>
      <c r="F21" s="30">
        <f t="shared" si="2"/>
        <v>9.5174251336732585</v>
      </c>
      <c r="G21" s="28">
        <v>100</v>
      </c>
      <c r="H21" s="28">
        <v>35</v>
      </c>
      <c r="I21" s="28">
        <v>0</v>
      </c>
      <c r="J21" s="28">
        <v>0</v>
      </c>
      <c r="K21">
        <f t="shared" si="3"/>
        <v>135</v>
      </c>
      <c r="L21" s="4">
        <f t="shared" si="4"/>
        <v>67.5</v>
      </c>
      <c r="M21" s="29">
        <v>100</v>
      </c>
      <c r="N21" s="29">
        <v>35</v>
      </c>
      <c r="O21" s="29">
        <v>0</v>
      </c>
      <c r="P21" s="29">
        <v>0</v>
      </c>
      <c r="Q21" s="16">
        <f t="shared" si="5"/>
        <v>135</v>
      </c>
      <c r="R21" s="4">
        <f t="shared" si="6"/>
        <v>52.123552123552116</v>
      </c>
      <c r="S21" s="11">
        <f t="shared" si="7"/>
        <v>-22.779922779922789</v>
      </c>
    </row>
    <row r="22" spans="1:19" x14ac:dyDescent="0.35">
      <c r="A22" t="s">
        <v>199</v>
      </c>
      <c r="B22" t="s">
        <v>38</v>
      </c>
      <c r="C22" t="s">
        <v>45</v>
      </c>
      <c r="D22" s="38" t="str">
        <f t="shared" si="0"/>
        <v>12</v>
      </c>
      <c r="E22" s="4">
        <f t="shared" si="1"/>
        <v>92.825389627457326</v>
      </c>
      <c r="F22" s="30">
        <f t="shared" si="2"/>
        <v>11.13904675529488</v>
      </c>
      <c r="G22" s="28">
        <v>100</v>
      </c>
      <c r="H22" s="28">
        <v>40</v>
      </c>
      <c r="I22" s="28">
        <v>30</v>
      </c>
      <c r="J22" s="28">
        <v>0</v>
      </c>
      <c r="K22">
        <f t="shared" si="3"/>
        <v>170</v>
      </c>
      <c r="L22" s="4">
        <f t="shared" si="4"/>
        <v>85</v>
      </c>
      <c r="M22" s="29">
        <v>100</v>
      </c>
      <c r="N22" s="29">
        <v>40</v>
      </c>
      <c r="O22" s="29">
        <v>30</v>
      </c>
      <c r="P22" s="29">
        <v>0</v>
      </c>
      <c r="Q22" s="16">
        <f t="shared" si="5"/>
        <v>170</v>
      </c>
      <c r="R22" s="4">
        <f t="shared" si="6"/>
        <v>65.637065637065632</v>
      </c>
      <c r="S22" s="11">
        <f t="shared" si="7"/>
        <v>-22.779922779922785</v>
      </c>
    </row>
    <row r="23" spans="1:19" x14ac:dyDescent="0.35">
      <c r="A23" t="s">
        <v>201</v>
      </c>
      <c r="B23" t="s">
        <v>38</v>
      </c>
      <c r="C23" t="s">
        <v>45</v>
      </c>
      <c r="D23" s="38" t="str">
        <f t="shared" si="0"/>
        <v>8</v>
      </c>
      <c r="E23" s="4">
        <f t="shared" si="1"/>
        <v>64.73594892650371</v>
      </c>
      <c r="F23" s="30">
        <f t="shared" si="2"/>
        <v>7.768313871180446</v>
      </c>
      <c r="G23" s="28">
        <v>100</v>
      </c>
      <c r="H23" s="28">
        <v>20</v>
      </c>
      <c r="I23" s="28">
        <v>0</v>
      </c>
      <c r="J23" s="28">
        <v>0</v>
      </c>
      <c r="K23">
        <f t="shared" si="3"/>
        <v>120</v>
      </c>
      <c r="L23" s="4">
        <f t="shared" si="4"/>
        <v>60</v>
      </c>
      <c r="M23" s="29">
        <v>100</v>
      </c>
      <c r="N23" s="29">
        <v>43</v>
      </c>
      <c r="O23" s="29">
        <v>0</v>
      </c>
      <c r="P23" s="29">
        <v>0</v>
      </c>
      <c r="Q23" s="16">
        <f t="shared" si="5"/>
        <v>143</v>
      </c>
      <c r="R23" s="4">
        <f t="shared" si="6"/>
        <v>55.212355212355213</v>
      </c>
      <c r="S23" s="11">
        <f t="shared" si="7"/>
        <v>-7.979407979407978</v>
      </c>
    </row>
    <row r="24" spans="1:19" x14ac:dyDescent="0.35">
      <c r="A24" t="s">
        <v>202</v>
      </c>
      <c r="B24" s="25" t="s">
        <v>42</v>
      </c>
      <c r="C24" s="26" t="s">
        <v>45</v>
      </c>
      <c r="D24" s="38" t="str">
        <f t="shared" si="0"/>
        <v>8</v>
      </c>
      <c r="E24" s="4">
        <f t="shared" si="1"/>
        <v>65.798362600430309</v>
      </c>
      <c r="F24" s="30">
        <f t="shared" si="2"/>
        <v>7.8958035120516374</v>
      </c>
      <c r="G24" s="31">
        <v>100</v>
      </c>
      <c r="H24" s="26"/>
      <c r="I24" s="26"/>
      <c r="J24" s="26"/>
      <c r="K24">
        <f t="shared" si="3"/>
        <v>100</v>
      </c>
      <c r="L24" s="4">
        <f t="shared" si="4"/>
        <v>50</v>
      </c>
      <c r="M24" s="29">
        <v>100</v>
      </c>
      <c r="N24" s="16"/>
      <c r="O24" s="16"/>
      <c r="P24" s="16"/>
      <c r="Q24" s="16">
        <f t="shared" si="5"/>
        <v>100</v>
      </c>
      <c r="R24" s="4">
        <f t="shared" si="6"/>
        <v>38.610038610038607</v>
      </c>
      <c r="S24" s="11">
        <f t="shared" si="7"/>
        <v>-22.779922779922785</v>
      </c>
    </row>
    <row r="25" spans="1:19" x14ac:dyDescent="0.35">
      <c r="A25" t="s">
        <v>200</v>
      </c>
      <c r="B25" s="25" t="s">
        <v>42</v>
      </c>
      <c r="C25" t="s">
        <v>45</v>
      </c>
      <c r="D25" s="38" t="str">
        <f t="shared" si="0"/>
        <v>12</v>
      </c>
      <c r="E25" s="4">
        <f t="shared" si="1"/>
        <v>104.40840121046892</v>
      </c>
      <c r="F25" s="30">
        <f t="shared" si="2"/>
        <v>12.52900814525627</v>
      </c>
      <c r="G25" s="28">
        <v>100</v>
      </c>
      <c r="H25" s="28">
        <v>100</v>
      </c>
      <c r="I25" s="28">
        <v>0</v>
      </c>
      <c r="J25" s="28">
        <v>0</v>
      </c>
      <c r="K25">
        <f t="shared" si="3"/>
        <v>200</v>
      </c>
      <c r="L25" s="4">
        <f t="shared" si="4"/>
        <v>100</v>
      </c>
      <c r="M25" s="29">
        <v>100</v>
      </c>
      <c r="N25" s="29">
        <v>100</v>
      </c>
      <c r="O25" s="29">
        <v>0</v>
      </c>
      <c r="P25" s="29">
        <v>0</v>
      </c>
      <c r="Q25" s="16">
        <f t="shared" si="5"/>
        <v>200</v>
      </c>
      <c r="R25" s="4">
        <f t="shared" si="6"/>
        <v>77.220077220077215</v>
      </c>
      <c r="S25" s="11">
        <f t="shared" si="7"/>
        <v>-22.779922779922785</v>
      </c>
    </row>
    <row r="26" spans="1:19" x14ac:dyDescent="0.35">
      <c r="A26" t="s">
        <v>204</v>
      </c>
      <c r="B26" t="s">
        <v>38</v>
      </c>
      <c r="C26" t="s">
        <v>45</v>
      </c>
      <c r="D26" s="38" t="str">
        <f t="shared" si="0"/>
        <v>12</v>
      </c>
      <c r="E26" s="4">
        <f t="shared" si="1"/>
        <v>84.873959996581988</v>
      </c>
      <c r="F26" s="30">
        <f t="shared" si="2"/>
        <v>10.18487519958984</v>
      </c>
      <c r="G26" s="28">
        <v>100</v>
      </c>
      <c r="H26" s="28">
        <v>0</v>
      </c>
      <c r="I26" s="28">
        <v>0</v>
      </c>
      <c r="J26" s="28">
        <v>0</v>
      </c>
      <c r="K26">
        <f t="shared" si="3"/>
        <v>100</v>
      </c>
      <c r="L26" s="4">
        <f t="shared" si="4"/>
        <v>74.626865671641795</v>
      </c>
      <c r="M26" s="29">
        <v>100</v>
      </c>
      <c r="N26" s="29">
        <v>49</v>
      </c>
      <c r="O26" s="29">
        <v>0</v>
      </c>
      <c r="P26" s="29">
        <v>0</v>
      </c>
      <c r="Q26" s="16">
        <f t="shared" si="5"/>
        <v>149</v>
      </c>
      <c r="R26" s="4">
        <f t="shared" si="6"/>
        <v>57.528957528957527</v>
      </c>
      <c r="S26" s="11">
        <f t="shared" si="7"/>
        <v>-22.911196911196917</v>
      </c>
    </row>
    <row r="27" spans="1:19" x14ac:dyDescent="0.35">
      <c r="A27" t="s">
        <v>203</v>
      </c>
      <c r="B27" t="s">
        <v>38</v>
      </c>
      <c r="C27" t="s">
        <v>45</v>
      </c>
      <c r="D27" s="38" t="str">
        <f t="shared" si="0"/>
        <v>4</v>
      </c>
      <c r="E27" s="4">
        <f t="shared" si="1"/>
        <v>44.825692330981695</v>
      </c>
      <c r="F27" s="30">
        <f t="shared" si="2"/>
        <v>5.3790830797178035</v>
      </c>
      <c r="G27" s="28">
        <v>46.02</v>
      </c>
      <c r="H27" s="28">
        <v>21.4</v>
      </c>
      <c r="I27" s="28">
        <v>0</v>
      </c>
      <c r="J27" s="28">
        <v>0</v>
      </c>
      <c r="K27">
        <f t="shared" si="3"/>
        <v>67.42</v>
      </c>
      <c r="L27" s="4">
        <f t="shared" si="4"/>
        <v>50.31343283582089</v>
      </c>
      <c r="M27" s="29">
        <v>99.23</v>
      </c>
      <c r="N27" s="29">
        <v>41.44</v>
      </c>
      <c r="O27" s="29">
        <v>0</v>
      </c>
      <c r="P27" s="29">
        <v>0</v>
      </c>
      <c r="Q27" s="16">
        <f t="shared" si="5"/>
        <v>140.67000000000002</v>
      </c>
      <c r="R27" s="4">
        <f t="shared" si="6"/>
        <v>54.312741312741316</v>
      </c>
      <c r="S27" s="11">
        <f t="shared" si="7"/>
        <v>7.9487887260061862</v>
      </c>
    </row>
    <row r="28" spans="1:19" x14ac:dyDescent="0.35">
      <c r="A28" t="s">
        <v>206</v>
      </c>
      <c r="B28" s="25" t="s">
        <v>42</v>
      </c>
      <c r="C28" t="s">
        <v>45</v>
      </c>
      <c r="D28" s="38" t="str">
        <f t="shared" si="0"/>
        <v>12</v>
      </c>
      <c r="E28" s="4">
        <f t="shared" si="1"/>
        <v>99.193257654846207</v>
      </c>
      <c r="F28" s="30">
        <f t="shared" si="2"/>
        <v>11.903190918581544</v>
      </c>
      <c r="G28" s="28">
        <v>52</v>
      </c>
      <c r="H28" s="28">
        <v>60</v>
      </c>
      <c r="I28" s="28">
        <v>0</v>
      </c>
      <c r="J28" s="28">
        <v>0</v>
      </c>
      <c r="K28">
        <f t="shared" si="3"/>
        <v>112</v>
      </c>
      <c r="L28" s="4">
        <f t="shared" si="4"/>
        <v>83.582089552238799</v>
      </c>
      <c r="M28" s="29">
        <v>51</v>
      </c>
      <c r="N28" s="29">
        <v>60</v>
      </c>
      <c r="O28" s="29">
        <v>11</v>
      </c>
      <c r="P28" s="29">
        <v>0</v>
      </c>
      <c r="Q28" s="16">
        <f t="shared" si="5"/>
        <v>122</v>
      </c>
      <c r="R28" s="4">
        <f t="shared" si="6"/>
        <v>47.104247104247108</v>
      </c>
      <c r="S28" s="11">
        <f t="shared" si="7"/>
        <v>-43.643132928847201</v>
      </c>
    </row>
    <row r="29" spans="1:19" x14ac:dyDescent="0.35">
      <c r="A29" t="s">
        <v>205</v>
      </c>
      <c r="B29" t="s">
        <v>38</v>
      </c>
      <c r="C29" t="s">
        <v>45</v>
      </c>
      <c r="D29" s="38" t="str">
        <f t="shared" si="0"/>
        <v>12</v>
      </c>
      <c r="E29" s="4">
        <f t="shared" si="1"/>
        <v>106.27636782507442</v>
      </c>
      <c r="F29" s="30">
        <f t="shared" si="2"/>
        <v>12.753164139008929</v>
      </c>
      <c r="G29" s="28">
        <v>62</v>
      </c>
      <c r="H29" s="28">
        <v>62</v>
      </c>
      <c r="I29" s="28">
        <v>10</v>
      </c>
      <c r="J29" s="28">
        <v>0</v>
      </c>
      <c r="K29">
        <f t="shared" si="3"/>
        <v>134</v>
      </c>
      <c r="L29" s="4">
        <f t="shared" si="4"/>
        <v>100</v>
      </c>
      <c r="M29" s="29">
        <v>82</v>
      </c>
      <c r="N29" s="29">
        <v>74</v>
      </c>
      <c r="O29" s="29">
        <v>19</v>
      </c>
      <c r="P29" s="29">
        <v>0</v>
      </c>
      <c r="Q29" s="16">
        <f t="shared" si="5"/>
        <v>175</v>
      </c>
      <c r="R29" s="4">
        <f t="shared" si="6"/>
        <v>67.567567567567565</v>
      </c>
      <c r="S29" s="11">
        <f t="shared" si="7"/>
        <v>-32.432432432432435</v>
      </c>
    </row>
    <row r="30" spans="1:19" x14ac:dyDescent="0.35">
      <c r="A30" t="s">
        <v>207</v>
      </c>
      <c r="B30" s="25" t="s">
        <v>42</v>
      </c>
      <c r="C30" t="s">
        <v>45</v>
      </c>
      <c r="D30" s="38" t="str">
        <f t="shared" si="0"/>
        <v>12</v>
      </c>
      <c r="E30" s="4">
        <f t="shared" si="1"/>
        <v>99.092539012393033</v>
      </c>
      <c r="F30" s="30">
        <f t="shared" si="2"/>
        <v>11.891104681487164</v>
      </c>
      <c r="G30" s="28">
        <v>100</v>
      </c>
      <c r="H30" s="28">
        <v>0</v>
      </c>
      <c r="I30" s="28">
        <v>0</v>
      </c>
      <c r="J30" s="28">
        <v>0</v>
      </c>
      <c r="K30">
        <f t="shared" si="3"/>
        <v>100</v>
      </c>
      <c r="L30" s="4">
        <f t="shared" si="4"/>
        <v>78.277886497064571</v>
      </c>
      <c r="M30" s="29">
        <v>100</v>
      </c>
      <c r="N30" s="29">
        <v>0</v>
      </c>
      <c r="O30" s="29">
        <v>0</v>
      </c>
      <c r="P30" s="29">
        <v>0</v>
      </c>
      <c r="Q30" s="16">
        <f t="shared" si="5"/>
        <v>100</v>
      </c>
      <c r="R30" s="4">
        <f t="shared" si="6"/>
        <v>38.610038610038607</v>
      </c>
      <c r="S30" s="11">
        <f t="shared" si="7"/>
        <v>-50.675675675675677</v>
      </c>
    </row>
    <row r="31" spans="1:19" x14ac:dyDescent="0.35">
      <c r="A31" t="s">
        <v>208</v>
      </c>
      <c r="B31" t="s">
        <v>38</v>
      </c>
      <c r="C31" t="s">
        <v>45</v>
      </c>
      <c r="D31" s="38" t="str">
        <f t="shared" si="0"/>
        <v>12</v>
      </c>
      <c r="E31" s="4">
        <f t="shared" si="1"/>
        <v>82.682266969308046</v>
      </c>
      <c r="F31" s="30">
        <f t="shared" si="2"/>
        <v>9.9218720363169659</v>
      </c>
      <c r="G31" s="28">
        <v>80</v>
      </c>
      <c r="H31" s="28">
        <v>20</v>
      </c>
      <c r="I31" s="28">
        <v>0</v>
      </c>
      <c r="J31" s="28">
        <v>0</v>
      </c>
      <c r="K31">
        <f t="shared" si="3"/>
        <v>100</v>
      </c>
      <c r="L31" s="4">
        <f t="shared" si="4"/>
        <v>78.277886497064571</v>
      </c>
      <c r="M31" s="29">
        <v>81</v>
      </c>
      <c r="N31" s="29">
        <v>100</v>
      </c>
      <c r="O31" s="29">
        <v>0</v>
      </c>
      <c r="P31" s="29">
        <v>0</v>
      </c>
      <c r="Q31" s="16">
        <f t="shared" si="5"/>
        <v>181</v>
      </c>
      <c r="R31" s="4">
        <f t="shared" si="6"/>
        <v>69.884169884169893</v>
      </c>
      <c r="S31" s="11">
        <f t="shared" si="7"/>
        <v>-10.722972972972952</v>
      </c>
    </row>
    <row r="32" spans="1:19" x14ac:dyDescent="0.35">
      <c r="A32" t="s">
        <v>209</v>
      </c>
      <c r="B32" t="s">
        <v>38</v>
      </c>
      <c r="C32" t="s">
        <v>45</v>
      </c>
      <c r="D32" s="38" t="str">
        <f t="shared" si="0"/>
        <v>12</v>
      </c>
      <c r="E32" s="4">
        <f t="shared" si="1"/>
        <v>100</v>
      </c>
      <c r="F32" s="30">
        <f t="shared" si="2"/>
        <v>12</v>
      </c>
      <c r="G32" s="28">
        <v>100</v>
      </c>
      <c r="H32" s="28">
        <v>6</v>
      </c>
      <c r="I32" s="28">
        <v>0</v>
      </c>
      <c r="J32" s="28">
        <v>0</v>
      </c>
      <c r="K32">
        <f t="shared" si="3"/>
        <v>106</v>
      </c>
      <c r="L32" s="4">
        <f t="shared" si="4"/>
        <v>82.974559686888455</v>
      </c>
      <c r="M32" s="29">
        <v>100</v>
      </c>
      <c r="N32" s="29">
        <v>100</v>
      </c>
      <c r="O32" s="29">
        <v>50</v>
      </c>
      <c r="P32" s="29">
        <v>0</v>
      </c>
      <c r="Q32" s="16">
        <f t="shared" si="5"/>
        <v>250</v>
      </c>
      <c r="R32" s="4">
        <f t="shared" si="6"/>
        <v>96.525096525096515</v>
      </c>
      <c r="S32" s="11">
        <f t="shared" si="7"/>
        <v>16.330953595104525</v>
      </c>
    </row>
    <row r="33" spans="1:19" x14ac:dyDescent="0.35">
      <c r="A33" t="s">
        <v>210</v>
      </c>
      <c r="B33" s="25" t="s">
        <v>42</v>
      </c>
      <c r="C33" t="s">
        <v>45</v>
      </c>
      <c r="D33" s="38" t="str">
        <f t="shared" si="0"/>
        <v>12</v>
      </c>
      <c r="E33" s="4">
        <f t="shared" si="1"/>
        <v>88.760145503783988</v>
      </c>
      <c r="F33" s="30">
        <f t="shared" si="2"/>
        <v>10.651217460454077</v>
      </c>
      <c r="G33" s="28">
        <v>100</v>
      </c>
      <c r="H33" s="28">
        <v>0</v>
      </c>
      <c r="I33" s="28">
        <v>0</v>
      </c>
      <c r="J33" s="28">
        <v>0</v>
      </c>
      <c r="K33">
        <f t="shared" si="3"/>
        <v>100</v>
      </c>
      <c r="L33" s="4">
        <f t="shared" si="4"/>
        <v>78.277886497064571</v>
      </c>
      <c r="M33" s="29">
        <v>100</v>
      </c>
      <c r="N33" s="29">
        <v>51</v>
      </c>
      <c r="O33" s="29">
        <v>0</v>
      </c>
      <c r="P33" s="29">
        <v>0</v>
      </c>
      <c r="Q33" s="16">
        <f t="shared" si="5"/>
        <v>151</v>
      </c>
      <c r="R33" s="4">
        <f t="shared" si="6"/>
        <v>58.301158301158296</v>
      </c>
      <c r="S33" s="11">
        <f t="shared" si="7"/>
        <v>-25.52027027027027</v>
      </c>
    </row>
    <row r="34" spans="1:19" x14ac:dyDescent="0.35">
      <c r="A34" t="s">
        <v>211</v>
      </c>
      <c r="B34" t="s">
        <v>38</v>
      </c>
      <c r="C34" t="s">
        <v>45</v>
      </c>
      <c r="D34" s="38" t="str">
        <f t="shared" si="0"/>
        <v>12</v>
      </c>
      <c r="E34" s="4">
        <f t="shared" si="1"/>
        <v>85.31601433424764</v>
      </c>
      <c r="F34" s="30">
        <f t="shared" si="2"/>
        <v>10.237921720109716</v>
      </c>
      <c r="G34" s="28">
        <v>100</v>
      </c>
      <c r="H34" s="28">
        <v>0</v>
      </c>
      <c r="I34" s="28">
        <v>0</v>
      </c>
      <c r="J34" s="28">
        <v>0</v>
      </c>
      <c r="K34">
        <f t="shared" si="3"/>
        <v>100</v>
      </c>
      <c r="L34" s="4">
        <f t="shared" si="4"/>
        <v>78.277886497064571</v>
      </c>
      <c r="M34" s="29">
        <v>100</v>
      </c>
      <c r="N34" s="29">
        <v>45</v>
      </c>
      <c r="O34" s="29">
        <v>23</v>
      </c>
      <c r="P34" s="29">
        <v>0</v>
      </c>
      <c r="Q34" s="16">
        <f t="shared" si="5"/>
        <v>168</v>
      </c>
      <c r="R34" s="4">
        <f t="shared" si="6"/>
        <v>64.86486486486487</v>
      </c>
      <c r="S34" s="11">
        <f t="shared" si="7"/>
        <v>-17.135135135135123</v>
      </c>
    </row>
    <row r="35" spans="1:19" x14ac:dyDescent="0.35">
      <c r="A35" t="s">
        <v>212</v>
      </c>
      <c r="B35" t="s">
        <v>38</v>
      </c>
      <c r="C35" t="s">
        <v>45</v>
      </c>
      <c r="D35" s="38" t="str">
        <f t="shared" si="0"/>
        <v>12</v>
      </c>
      <c r="E35" s="4">
        <f t="shared" si="1"/>
        <v>99.092539012393033</v>
      </c>
      <c r="F35" s="30">
        <f t="shared" si="2"/>
        <v>11.891104681487164</v>
      </c>
      <c r="G35" s="28">
        <v>100</v>
      </c>
      <c r="H35" s="28">
        <v>0</v>
      </c>
      <c r="I35" s="28">
        <v>0</v>
      </c>
      <c r="J35" s="28">
        <v>0</v>
      </c>
      <c r="K35">
        <f t="shared" si="3"/>
        <v>100</v>
      </c>
      <c r="L35" s="4">
        <f t="shared" si="4"/>
        <v>78.277886497064571</v>
      </c>
      <c r="M35" s="29">
        <v>100</v>
      </c>
      <c r="N35" s="29">
        <v>0</v>
      </c>
      <c r="O35" s="29">
        <v>0</v>
      </c>
      <c r="P35" s="29">
        <v>0</v>
      </c>
      <c r="Q35" s="16">
        <f t="shared" si="5"/>
        <v>100</v>
      </c>
      <c r="R35" s="4">
        <f t="shared" si="6"/>
        <v>38.610038610038607</v>
      </c>
      <c r="S35" s="11">
        <f t="shared" si="7"/>
        <v>-50.675675675675677</v>
      </c>
    </row>
    <row r="36" spans="1:19" x14ac:dyDescent="0.35">
      <c r="A36" t="s">
        <v>213</v>
      </c>
      <c r="B36" t="s">
        <v>38</v>
      </c>
      <c r="C36" t="s">
        <v>45</v>
      </c>
      <c r="D36" s="38" t="str">
        <f t="shared" si="0"/>
        <v>12</v>
      </c>
      <c r="E36" s="4">
        <f t="shared" si="1"/>
        <v>95.04061998940908</v>
      </c>
      <c r="F36" s="30">
        <f t="shared" si="2"/>
        <v>11.40487439872909</v>
      </c>
      <c r="G36" s="28">
        <v>100</v>
      </c>
      <c r="H36" s="28">
        <v>0</v>
      </c>
      <c r="I36" s="28">
        <v>0</v>
      </c>
      <c r="J36" s="28">
        <v>0</v>
      </c>
      <c r="K36">
        <f t="shared" si="3"/>
        <v>100</v>
      </c>
      <c r="L36" s="4">
        <f t="shared" si="4"/>
        <v>78.277886497064571</v>
      </c>
      <c r="M36" s="29">
        <v>100</v>
      </c>
      <c r="N36" s="29">
        <v>20</v>
      </c>
      <c r="O36" s="29">
        <v>0</v>
      </c>
      <c r="P36" s="29">
        <v>0</v>
      </c>
      <c r="Q36" s="16">
        <f t="shared" si="5"/>
        <v>120</v>
      </c>
      <c r="R36" s="4">
        <f t="shared" si="6"/>
        <v>46.332046332046332</v>
      </c>
      <c r="S36" s="11">
        <f t="shared" si="7"/>
        <v>-40.810810810810807</v>
      </c>
    </row>
    <row r="37" spans="1:19" x14ac:dyDescent="0.35">
      <c r="A37" t="s">
        <v>214</v>
      </c>
      <c r="B37" t="s">
        <v>38</v>
      </c>
      <c r="C37" t="s">
        <v>45</v>
      </c>
      <c r="D37" s="38" t="str">
        <f t="shared" si="0"/>
        <v>12</v>
      </c>
      <c r="E37" s="4">
        <f t="shared" si="1"/>
        <v>82.479671018158868</v>
      </c>
      <c r="F37" s="30">
        <f t="shared" si="2"/>
        <v>9.8975605221790648</v>
      </c>
      <c r="G37" s="28">
        <v>100</v>
      </c>
      <c r="H37" s="28">
        <v>0</v>
      </c>
      <c r="I37" s="28">
        <v>0</v>
      </c>
      <c r="J37" s="28">
        <v>0</v>
      </c>
      <c r="K37">
        <f t="shared" si="3"/>
        <v>100</v>
      </c>
      <c r="L37" s="4">
        <f t="shared" si="4"/>
        <v>78.277886497064571</v>
      </c>
      <c r="M37" s="29">
        <v>100</v>
      </c>
      <c r="N37" s="29">
        <v>41</v>
      </c>
      <c r="O37" s="29">
        <v>41</v>
      </c>
      <c r="P37" s="29">
        <v>0</v>
      </c>
      <c r="Q37" s="16">
        <f t="shared" si="5"/>
        <v>182</v>
      </c>
      <c r="R37" s="4">
        <f t="shared" si="6"/>
        <v>70.270270270270274</v>
      </c>
      <c r="S37" s="11">
        <f t="shared" si="7"/>
        <v>-10.229729729729717</v>
      </c>
    </row>
    <row r="38" spans="1:19" s="45" customFormat="1" x14ac:dyDescent="0.35">
      <c r="A38" s="45" t="s">
        <v>242</v>
      </c>
      <c r="B38" s="45" t="s">
        <v>38</v>
      </c>
      <c r="C38" s="45" t="s">
        <v>45</v>
      </c>
      <c r="D38" s="46" t="str">
        <f t="shared" si="0"/>
        <v>12</v>
      </c>
      <c r="E38" s="47">
        <f t="shared" si="1"/>
        <v>109.0073350156276</v>
      </c>
      <c r="F38" s="48">
        <f t="shared" si="2"/>
        <v>13.080880201875313</v>
      </c>
      <c r="G38" s="49">
        <v>100</v>
      </c>
      <c r="H38" s="49">
        <v>27.75</v>
      </c>
      <c r="I38" s="49">
        <v>0</v>
      </c>
      <c r="J38" s="49">
        <v>0</v>
      </c>
      <c r="K38" s="45">
        <f t="shared" si="3"/>
        <v>127.75</v>
      </c>
      <c r="L38" s="47">
        <f t="shared" si="4"/>
        <v>100</v>
      </c>
      <c r="M38" s="49">
        <v>100</v>
      </c>
      <c r="N38" s="49">
        <v>28.7</v>
      </c>
      <c r="O38" s="49">
        <v>2</v>
      </c>
      <c r="P38" s="49">
        <v>7.75</v>
      </c>
      <c r="Q38" s="45">
        <f t="shared" si="5"/>
        <v>138.44999999999999</v>
      </c>
      <c r="R38" s="47">
        <f t="shared" si="6"/>
        <v>53.455598455598455</v>
      </c>
      <c r="S38" s="47">
        <f t="shared" si="7"/>
        <v>-46.544401544401545</v>
      </c>
    </row>
    <row r="39" spans="1:19" x14ac:dyDescent="0.35">
      <c r="A39" t="s">
        <v>215</v>
      </c>
      <c r="B39" s="25" t="s">
        <v>43</v>
      </c>
      <c r="C39" t="s">
        <v>45</v>
      </c>
      <c r="D39" s="38" t="str">
        <f t="shared" si="0"/>
        <v>12</v>
      </c>
      <c r="E39" s="4">
        <f t="shared" si="1"/>
        <v>91.354411889673898</v>
      </c>
      <c r="F39" s="30">
        <f t="shared" si="2"/>
        <v>10.962529426760867</v>
      </c>
      <c r="G39" s="28">
        <v>7</v>
      </c>
      <c r="H39" s="28">
        <v>5</v>
      </c>
      <c r="I39" s="28">
        <v>5</v>
      </c>
      <c r="J39" s="28">
        <v>0</v>
      </c>
      <c r="K39">
        <f t="shared" si="3"/>
        <v>17</v>
      </c>
      <c r="L39" s="4">
        <f t="shared" si="4"/>
        <v>22.666666666666664</v>
      </c>
      <c r="M39" s="29">
        <v>7</v>
      </c>
      <c r="N39" s="29">
        <v>5</v>
      </c>
      <c r="O39" s="29">
        <v>5</v>
      </c>
      <c r="P39" s="29">
        <v>0</v>
      </c>
      <c r="Q39" s="16">
        <f t="shared" si="5"/>
        <v>17</v>
      </c>
      <c r="R39" s="4">
        <f t="shared" si="6"/>
        <v>6.563706563706563</v>
      </c>
      <c r="S39" s="11">
        <f t="shared" si="7"/>
        <v>-71.042471042471036</v>
      </c>
    </row>
    <row r="40" spans="1:19" x14ac:dyDescent="0.35">
      <c r="A40" t="s">
        <v>216</v>
      </c>
      <c r="B40" s="25" t="s">
        <v>43</v>
      </c>
      <c r="C40" t="s">
        <v>45</v>
      </c>
      <c r="D40" s="38" t="str">
        <f t="shared" si="0"/>
        <v>12</v>
      </c>
      <c r="E40" s="4">
        <f t="shared" si="1"/>
        <v>113.7482342834963</v>
      </c>
      <c r="F40" s="30">
        <f t="shared" si="2"/>
        <v>13.649788114019556</v>
      </c>
      <c r="G40" s="28">
        <v>50</v>
      </c>
      <c r="H40" s="28">
        <v>25</v>
      </c>
      <c r="I40" s="28">
        <v>0</v>
      </c>
      <c r="J40" s="28">
        <v>0</v>
      </c>
      <c r="K40">
        <f t="shared" si="3"/>
        <v>75</v>
      </c>
      <c r="L40" s="4">
        <f t="shared" si="4"/>
        <v>100</v>
      </c>
      <c r="M40" s="29">
        <v>50</v>
      </c>
      <c r="N40" s="29">
        <v>25</v>
      </c>
      <c r="O40" s="29">
        <v>0</v>
      </c>
      <c r="P40" s="29">
        <v>0</v>
      </c>
      <c r="Q40" s="16">
        <f t="shared" si="5"/>
        <v>75</v>
      </c>
      <c r="R40" s="4">
        <f t="shared" si="6"/>
        <v>28.957528957528954</v>
      </c>
      <c r="S40" s="11">
        <f t="shared" si="7"/>
        <v>-71.04247104247105</v>
      </c>
    </row>
    <row r="41" spans="1:19" x14ac:dyDescent="0.35">
      <c r="A41" t="s">
        <v>217</v>
      </c>
      <c r="B41" s="25" t="s">
        <v>43</v>
      </c>
      <c r="C41" t="s">
        <v>45</v>
      </c>
      <c r="D41" s="38" t="str">
        <f t="shared" si="0"/>
        <v>12</v>
      </c>
      <c r="E41" s="4">
        <f t="shared" si="1"/>
        <v>115.61620089810178</v>
      </c>
      <c r="F41" s="30">
        <f t="shared" si="2"/>
        <v>13.873944107772214</v>
      </c>
      <c r="G41" s="28">
        <v>50</v>
      </c>
      <c r="H41" s="28">
        <v>0</v>
      </c>
      <c r="I41" s="28">
        <v>0</v>
      </c>
      <c r="J41" s="28">
        <v>0</v>
      </c>
      <c r="K41">
        <f t="shared" si="3"/>
        <v>50</v>
      </c>
      <c r="L41" s="4">
        <f t="shared" si="4"/>
        <v>100</v>
      </c>
      <c r="M41" s="29">
        <v>50</v>
      </c>
      <c r="N41" s="29">
        <v>0</v>
      </c>
      <c r="O41" s="29">
        <v>0</v>
      </c>
      <c r="P41" s="29">
        <v>0</v>
      </c>
      <c r="Q41" s="16">
        <f t="shared" si="5"/>
        <v>50</v>
      </c>
      <c r="R41" s="4">
        <f t="shared" si="6"/>
        <v>19.305019305019304</v>
      </c>
      <c r="S41" s="11">
        <f t="shared" si="7"/>
        <v>-80.6949806949807</v>
      </c>
    </row>
    <row r="42" spans="1:19" x14ac:dyDescent="0.35">
      <c r="F42" s="26"/>
    </row>
    <row r="44" spans="1:19" x14ac:dyDescent="0.35">
      <c r="B44" s="45"/>
    </row>
  </sheetData>
  <sheetProtection algorithmName="SHA-512" hashValue="vO83bpxnDEG8321OSApri6cxFY3iNddUFnubbxKwssqsh4UWmeCk9JOkXua+dRKNGBOtTlBsFlNN/sSPd3lxDQ==" saltValue="ie6zbBhKwg4hsnyes17kZg==" spinCount="100000" sheet="1" objects="1" scenarios="1"/>
  <mergeCells count="2">
    <mergeCell ref="G2:K2"/>
    <mergeCell ref="M2:Q2"/>
  </mergeCells>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A28" sqref="A28"/>
    </sheetView>
  </sheetViews>
  <sheetFormatPr defaultRowHeight="14.5" x14ac:dyDescent="0.35"/>
  <cols>
    <col min="1" max="1" width="14.453125" customWidth="1"/>
    <col min="2" max="2" width="12.90625" customWidth="1"/>
    <col min="3" max="3" width="13.453125" customWidth="1"/>
    <col min="9" max="9" width="10.90625" customWidth="1"/>
  </cols>
  <sheetData>
    <row r="1" spans="1:13" x14ac:dyDescent="0.35">
      <c r="A1" s="9" t="s">
        <v>171</v>
      </c>
    </row>
    <row r="2" spans="1:13" ht="31" customHeight="1" x14ac:dyDescent="0.35">
      <c r="A2" s="54" t="s">
        <v>173</v>
      </c>
      <c r="B2" s="54"/>
      <c r="C2" s="54"/>
      <c r="D2" s="53" t="s">
        <v>156</v>
      </c>
      <c r="E2" s="53"/>
      <c r="F2" s="53"/>
      <c r="G2" s="53"/>
      <c r="H2" s="53"/>
      <c r="I2" s="32"/>
    </row>
    <row r="3" spans="1:13" x14ac:dyDescent="0.35">
      <c r="A3" s="44"/>
      <c r="B3" s="17"/>
      <c r="C3" s="17"/>
      <c r="D3" s="42"/>
      <c r="E3" s="42"/>
      <c r="F3" s="42"/>
      <c r="G3" s="42"/>
      <c r="H3" s="42"/>
      <c r="I3" s="42"/>
    </row>
    <row r="4" spans="1:13" ht="29" x14ac:dyDescent="0.35">
      <c r="A4" s="17" t="s">
        <v>20</v>
      </c>
      <c r="B4" s="17" t="s">
        <v>155</v>
      </c>
      <c r="C4" s="22" t="s">
        <v>19</v>
      </c>
      <c r="D4" s="33" t="s">
        <v>21</v>
      </c>
      <c r="E4" s="33" t="s">
        <v>22</v>
      </c>
      <c r="F4" s="33" t="s">
        <v>23</v>
      </c>
      <c r="G4" s="33" t="s">
        <v>24</v>
      </c>
      <c r="H4" s="33" t="s">
        <v>26</v>
      </c>
      <c r="I4" s="33" t="s">
        <v>157</v>
      </c>
      <c r="L4" s="34" t="s">
        <v>158</v>
      </c>
      <c r="M4" s="35" t="s">
        <v>19</v>
      </c>
    </row>
    <row r="5" spans="1:13" x14ac:dyDescent="0.35">
      <c r="A5" t="s">
        <v>218</v>
      </c>
      <c r="B5" t="s">
        <v>45</v>
      </c>
      <c r="C5" s="38" t="str">
        <f t="shared" ref="C5:C28" si="0">IF(I5&gt;79,"12",IF(I5&gt;69,"10",IF(I5&gt;59,"8",IF(I5&gt;49,"6",IF(I5&gt;39,"4",IF(I5&gt;29,"2",IF(I5&gt;19,"1",IF(I5&lt;19,"0"))))))))</f>
        <v>12</v>
      </c>
      <c r="D5" s="28">
        <v>100</v>
      </c>
      <c r="E5" s="28">
        <v>100</v>
      </c>
      <c r="F5" s="28">
        <v>50</v>
      </c>
      <c r="G5" s="28">
        <v>0</v>
      </c>
      <c r="H5" s="26">
        <f>SUM(D5:G5)</f>
        <v>250</v>
      </c>
      <c r="I5" s="11">
        <f>H5/MAX($H$5:$H$28)*100</f>
        <v>83.333333333333343</v>
      </c>
      <c r="L5" s="36" t="s">
        <v>159</v>
      </c>
      <c r="M5" s="37">
        <v>0</v>
      </c>
    </row>
    <row r="6" spans="1:13" x14ac:dyDescent="0.35">
      <c r="A6" t="s">
        <v>219</v>
      </c>
      <c r="B6" t="s">
        <v>45</v>
      </c>
      <c r="C6" s="38" t="str">
        <f t="shared" si="0"/>
        <v>8</v>
      </c>
      <c r="D6" s="28">
        <v>100</v>
      </c>
      <c r="E6" s="28">
        <v>49</v>
      </c>
      <c r="F6" s="28">
        <v>30</v>
      </c>
      <c r="G6" s="28">
        <v>0</v>
      </c>
      <c r="H6" s="26">
        <f t="shared" ref="H6:H28" si="1">SUM(D6:G6)</f>
        <v>179</v>
      </c>
      <c r="I6" s="11">
        <f t="shared" ref="I6:I28" si="2">H6/MAX($H$5:$H$28)*100</f>
        <v>59.666666666666671</v>
      </c>
      <c r="L6" s="36" t="s">
        <v>160</v>
      </c>
      <c r="M6" s="37">
        <v>1</v>
      </c>
    </row>
    <row r="7" spans="1:13" x14ac:dyDescent="0.35">
      <c r="A7" t="s">
        <v>220</v>
      </c>
      <c r="B7" t="s">
        <v>45</v>
      </c>
      <c r="C7" s="38" t="str">
        <f t="shared" si="0"/>
        <v>6</v>
      </c>
      <c r="D7" s="28">
        <v>100</v>
      </c>
      <c r="E7" s="28">
        <v>51</v>
      </c>
      <c r="F7" s="28">
        <v>0</v>
      </c>
      <c r="G7" s="28">
        <v>0</v>
      </c>
      <c r="H7" s="26">
        <f t="shared" si="1"/>
        <v>151</v>
      </c>
      <c r="I7" s="11">
        <f t="shared" si="2"/>
        <v>50.333333333333329</v>
      </c>
      <c r="L7" s="36" t="s">
        <v>161</v>
      </c>
      <c r="M7" s="37">
        <v>2</v>
      </c>
    </row>
    <row r="8" spans="1:13" x14ac:dyDescent="0.35">
      <c r="A8" t="s">
        <v>221</v>
      </c>
      <c r="B8" s="26" t="s">
        <v>45</v>
      </c>
      <c r="C8" s="38" t="str">
        <f t="shared" si="0"/>
        <v>2</v>
      </c>
      <c r="D8" s="31">
        <v>100</v>
      </c>
      <c r="E8" s="26"/>
      <c r="F8" s="26"/>
      <c r="G8" s="26"/>
      <c r="H8" s="26">
        <f t="shared" si="1"/>
        <v>100</v>
      </c>
      <c r="I8" s="11">
        <f t="shared" si="2"/>
        <v>33.333333333333329</v>
      </c>
      <c r="L8" s="36" t="s">
        <v>162</v>
      </c>
      <c r="M8" s="37">
        <v>4</v>
      </c>
    </row>
    <row r="9" spans="1:13" x14ac:dyDescent="0.35">
      <c r="A9" t="s">
        <v>222</v>
      </c>
      <c r="B9" t="s">
        <v>45</v>
      </c>
      <c r="C9" s="38" t="str">
        <f t="shared" si="0"/>
        <v>10</v>
      </c>
      <c r="D9" s="28">
        <v>100</v>
      </c>
      <c r="E9" s="28">
        <v>30</v>
      </c>
      <c r="F9" s="28">
        <v>30</v>
      </c>
      <c r="G9" s="28">
        <v>55</v>
      </c>
      <c r="H9" s="26">
        <f t="shared" si="1"/>
        <v>215</v>
      </c>
      <c r="I9" s="11">
        <f t="shared" si="2"/>
        <v>71.666666666666671</v>
      </c>
      <c r="L9" s="36" t="s">
        <v>163</v>
      </c>
      <c r="M9" s="37">
        <v>6</v>
      </c>
    </row>
    <row r="10" spans="1:13" x14ac:dyDescent="0.35">
      <c r="A10" t="s">
        <v>223</v>
      </c>
      <c r="B10" t="s">
        <v>45</v>
      </c>
      <c r="C10" s="38" t="str">
        <f t="shared" si="0"/>
        <v>10</v>
      </c>
      <c r="D10" s="28">
        <v>100</v>
      </c>
      <c r="E10" s="28">
        <v>66.599999999999994</v>
      </c>
      <c r="F10" s="28">
        <v>33.299999999999997</v>
      </c>
      <c r="G10" s="28">
        <v>33.299999999999997</v>
      </c>
      <c r="H10" s="26">
        <f t="shared" si="1"/>
        <v>233.2</v>
      </c>
      <c r="I10" s="11">
        <f t="shared" si="2"/>
        <v>77.733333333333334</v>
      </c>
      <c r="L10" s="36" t="s">
        <v>164</v>
      </c>
      <c r="M10" s="37">
        <v>8</v>
      </c>
    </row>
    <row r="11" spans="1:13" x14ac:dyDescent="0.35">
      <c r="A11" t="s">
        <v>224</v>
      </c>
      <c r="B11" t="s">
        <v>45</v>
      </c>
      <c r="C11" s="38" t="str">
        <f t="shared" si="0"/>
        <v>6</v>
      </c>
      <c r="D11" s="28">
        <v>100</v>
      </c>
      <c r="E11" s="28">
        <v>30</v>
      </c>
      <c r="F11" s="28">
        <v>30</v>
      </c>
      <c r="G11" s="28">
        <v>0</v>
      </c>
      <c r="H11" s="26">
        <f t="shared" si="1"/>
        <v>160</v>
      </c>
      <c r="I11" s="11">
        <f t="shared" si="2"/>
        <v>53.333333333333336</v>
      </c>
      <c r="L11" s="36" t="s">
        <v>165</v>
      </c>
      <c r="M11" s="37">
        <v>10</v>
      </c>
    </row>
    <row r="12" spans="1:13" x14ac:dyDescent="0.35">
      <c r="A12" t="s">
        <v>225</v>
      </c>
      <c r="B12" t="s">
        <v>45</v>
      </c>
      <c r="C12" s="38" t="str">
        <f t="shared" si="0"/>
        <v>12</v>
      </c>
      <c r="D12" s="28">
        <v>100</v>
      </c>
      <c r="E12" s="28">
        <v>100</v>
      </c>
      <c r="F12" s="28">
        <v>100</v>
      </c>
      <c r="G12" s="28">
        <v>0</v>
      </c>
      <c r="H12" s="26">
        <f t="shared" si="1"/>
        <v>300</v>
      </c>
      <c r="I12" s="11">
        <f>H12/MAX($H$5:$H$28)*100</f>
        <v>100</v>
      </c>
      <c r="L12" s="36" t="s">
        <v>166</v>
      </c>
      <c r="M12" s="37">
        <v>12</v>
      </c>
    </row>
    <row r="13" spans="1:13" x14ac:dyDescent="0.35">
      <c r="A13" t="s">
        <v>226</v>
      </c>
      <c r="B13" t="s">
        <v>45</v>
      </c>
      <c r="C13" s="38" t="str">
        <f t="shared" si="0"/>
        <v>12</v>
      </c>
      <c r="D13" s="28">
        <v>100</v>
      </c>
      <c r="E13" s="28">
        <v>89</v>
      </c>
      <c r="F13" s="28">
        <v>67</v>
      </c>
      <c r="G13" s="28">
        <v>0</v>
      </c>
      <c r="H13" s="26">
        <f t="shared" si="1"/>
        <v>256</v>
      </c>
      <c r="I13" s="11">
        <f t="shared" si="2"/>
        <v>85.333333333333343</v>
      </c>
    </row>
    <row r="14" spans="1:13" x14ac:dyDescent="0.35">
      <c r="A14" t="s">
        <v>227</v>
      </c>
      <c r="B14" s="26" t="s">
        <v>45</v>
      </c>
      <c r="C14" s="38" t="str">
        <f t="shared" si="0"/>
        <v>2</v>
      </c>
      <c r="D14" s="31">
        <v>100</v>
      </c>
      <c r="E14" s="26"/>
      <c r="F14" s="26"/>
      <c r="G14" s="26"/>
      <c r="H14" s="26">
        <f t="shared" si="1"/>
        <v>100</v>
      </c>
      <c r="I14" s="11">
        <f t="shared" si="2"/>
        <v>33.333333333333329</v>
      </c>
    </row>
    <row r="15" spans="1:13" x14ac:dyDescent="0.35">
      <c r="A15" t="s">
        <v>228</v>
      </c>
      <c r="B15" t="s">
        <v>45</v>
      </c>
      <c r="C15" s="38" t="str">
        <f t="shared" si="0"/>
        <v>4</v>
      </c>
      <c r="D15" s="28">
        <v>79.42</v>
      </c>
      <c r="E15" s="28">
        <v>47.16</v>
      </c>
      <c r="F15" s="28">
        <v>5.6</v>
      </c>
      <c r="G15" s="28">
        <v>0.3</v>
      </c>
      <c r="H15" s="26">
        <f t="shared" si="1"/>
        <v>132.48000000000002</v>
      </c>
      <c r="I15" s="11">
        <f t="shared" si="2"/>
        <v>44.160000000000004</v>
      </c>
    </row>
    <row r="16" spans="1:13" x14ac:dyDescent="0.35">
      <c r="A16" t="s">
        <v>229</v>
      </c>
      <c r="B16" t="s">
        <v>45</v>
      </c>
      <c r="C16" s="38" t="str">
        <f t="shared" si="0"/>
        <v>8</v>
      </c>
      <c r="D16" s="28">
        <v>100</v>
      </c>
      <c r="E16" s="28">
        <v>100</v>
      </c>
      <c r="F16" s="28">
        <v>0</v>
      </c>
      <c r="G16" s="28">
        <v>0</v>
      </c>
      <c r="H16" s="26">
        <f t="shared" si="1"/>
        <v>200</v>
      </c>
      <c r="I16" s="11">
        <f t="shared" si="2"/>
        <v>66.666666666666657</v>
      </c>
    </row>
    <row r="17" spans="1:9" x14ac:dyDescent="0.35">
      <c r="A17" t="s">
        <v>230</v>
      </c>
      <c r="B17" t="s">
        <v>45</v>
      </c>
      <c r="C17" s="38" t="str">
        <f t="shared" si="0"/>
        <v>8</v>
      </c>
      <c r="D17" s="28">
        <v>100</v>
      </c>
      <c r="E17" s="28">
        <v>100</v>
      </c>
      <c r="F17" s="28">
        <v>0</v>
      </c>
      <c r="G17" s="28">
        <v>0</v>
      </c>
      <c r="H17" s="26">
        <f t="shared" si="1"/>
        <v>200</v>
      </c>
      <c r="I17" s="11">
        <f t="shared" si="2"/>
        <v>66.666666666666657</v>
      </c>
    </row>
    <row r="18" spans="1:9" x14ac:dyDescent="0.35">
      <c r="A18" t="s">
        <v>231</v>
      </c>
      <c r="B18" t="s">
        <v>45</v>
      </c>
      <c r="C18" s="38" t="str">
        <f t="shared" si="0"/>
        <v>4</v>
      </c>
      <c r="D18" s="28">
        <v>100</v>
      </c>
      <c r="E18" s="28">
        <v>40</v>
      </c>
      <c r="F18" s="28">
        <v>0</v>
      </c>
      <c r="G18" s="28">
        <v>0</v>
      </c>
      <c r="H18" s="26">
        <f t="shared" si="1"/>
        <v>140</v>
      </c>
      <c r="I18" s="11">
        <f t="shared" si="2"/>
        <v>46.666666666666664</v>
      </c>
    </row>
    <row r="19" spans="1:9" x14ac:dyDescent="0.35">
      <c r="A19" t="s">
        <v>232</v>
      </c>
      <c r="B19" t="s">
        <v>45</v>
      </c>
      <c r="C19" s="38" t="str">
        <f t="shared" si="0"/>
        <v>12</v>
      </c>
      <c r="D19" s="28">
        <v>80</v>
      </c>
      <c r="E19" s="28">
        <v>100</v>
      </c>
      <c r="F19" s="28">
        <v>60</v>
      </c>
      <c r="G19" s="28">
        <v>0</v>
      </c>
      <c r="H19" s="26">
        <f t="shared" si="1"/>
        <v>240</v>
      </c>
      <c r="I19" s="11">
        <f t="shared" si="2"/>
        <v>80</v>
      </c>
    </row>
    <row r="20" spans="1:9" x14ac:dyDescent="0.35">
      <c r="A20" t="s">
        <v>233</v>
      </c>
      <c r="B20" t="s">
        <v>45</v>
      </c>
      <c r="C20" s="38" t="str">
        <f t="shared" si="0"/>
        <v>6</v>
      </c>
      <c r="D20" s="28">
        <v>100</v>
      </c>
      <c r="E20" s="28">
        <v>50</v>
      </c>
      <c r="F20" s="28">
        <v>0</v>
      </c>
      <c r="G20" s="28">
        <v>0</v>
      </c>
      <c r="H20" s="26">
        <f t="shared" si="1"/>
        <v>150</v>
      </c>
      <c r="I20" s="11">
        <f t="shared" si="2"/>
        <v>50</v>
      </c>
    </row>
    <row r="21" spans="1:9" x14ac:dyDescent="0.35">
      <c r="A21" t="s">
        <v>234</v>
      </c>
      <c r="B21" t="s">
        <v>45</v>
      </c>
      <c r="C21" s="38" t="str">
        <f t="shared" si="0"/>
        <v>8</v>
      </c>
      <c r="D21" s="28">
        <v>100</v>
      </c>
      <c r="E21" s="28">
        <v>83</v>
      </c>
      <c r="F21" s="28">
        <v>11</v>
      </c>
      <c r="G21" s="28">
        <v>1</v>
      </c>
      <c r="H21" s="26">
        <f t="shared" si="1"/>
        <v>195</v>
      </c>
      <c r="I21" s="11">
        <f t="shared" si="2"/>
        <v>65</v>
      </c>
    </row>
    <row r="22" spans="1:9" x14ac:dyDescent="0.35">
      <c r="A22" t="s">
        <v>235</v>
      </c>
      <c r="B22" t="s">
        <v>45</v>
      </c>
      <c r="C22" s="38" t="str">
        <f t="shared" si="0"/>
        <v>12</v>
      </c>
      <c r="D22" s="28">
        <v>100</v>
      </c>
      <c r="E22" s="28">
        <v>100</v>
      </c>
      <c r="F22" s="28">
        <v>100</v>
      </c>
      <c r="G22" s="28">
        <v>0</v>
      </c>
      <c r="H22" s="26">
        <f t="shared" si="1"/>
        <v>300</v>
      </c>
      <c r="I22" s="11">
        <f t="shared" si="2"/>
        <v>100</v>
      </c>
    </row>
    <row r="23" spans="1:9" x14ac:dyDescent="0.35">
      <c r="A23" t="s">
        <v>236</v>
      </c>
      <c r="B23" t="s">
        <v>45</v>
      </c>
      <c r="C23" s="38" t="str">
        <f t="shared" si="0"/>
        <v>8</v>
      </c>
      <c r="D23" s="28">
        <v>100</v>
      </c>
      <c r="E23" s="28">
        <v>60</v>
      </c>
      <c r="F23" s="28">
        <v>40</v>
      </c>
      <c r="G23" s="28">
        <v>0</v>
      </c>
      <c r="H23" s="26">
        <f t="shared" si="1"/>
        <v>200</v>
      </c>
      <c r="I23" s="11">
        <f t="shared" si="2"/>
        <v>66.666666666666657</v>
      </c>
    </row>
    <row r="24" spans="1:9" x14ac:dyDescent="0.35">
      <c r="A24" t="s">
        <v>237</v>
      </c>
      <c r="B24" t="s">
        <v>45</v>
      </c>
      <c r="C24" s="38" t="str">
        <f t="shared" si="0"/>
        <v>0</v>
      </c>
      <c r="D24" s="28">
        <v>2</v>
      </c>
      <c r="E24" s="28">
        <v>1</v>
      </c>
      <c r="F24" s="28">
        <v>0</v>
      </c>
      <c r="G24" s="28">
        <v>0</v>
      </c>
      <c r="H24" s="26">
        <f t="shared" si="1"/>
        <v>3</v>
      </c>
      <c r="I24" s="11">
        <f t="shared" si="2"/>
        <v>1</v>
      </c>
    </row>
    <row r="25" spans="1:9" x14ac:dyDescent="0.35">
      <c r="A25" t="s">
        <v>238</v>
      </c>
      <c r="B25" s="27">
        <v>2020</v>
      </c>
      <c r="C25" s="38" t="str">
        <f t="shared" si="0"/>
        <v>0</v>
      </c>
      <c r="D25" s="31">
        <v>6</v>
      </c>
      <c r="E25" s="31">
        <v>4</v>
      </c>
      <c r="F25" s="31">
        <v>4</v>
      </c>
      <c r="G25" s="31">
        <v>1</v>
      </c>
      <c r="H25" s="26">
        <f t="shared" si="1"/>
        <v>15</v>
      </c>
      <c r="I25" s="11">
        <f t="shared" si="2"/>
        <v>5</v>
      </c>
    </row>
    <row r="26" spans="1:9" x14ac:dyDescent="0.35">
      <c r="A26" t="s">
        <v>239</v>
      </c>
      <c r="B26" t="s">
        <v>45</v>
      </c>
      <c r="C26" s="38" t="str">
        <f t="shared" si="0"/>
        <v>12</v>
      </c>
      <c r="D26" s="28">
        <v>100</v>
      </c>
      <c r="E26" s="28">
        <v>50</v>
      </c>
      <c r="F26" s="28">
        <v>100</v>
      </c>
      <c r="G26" s="28">
        <v>0</v>
      </c>
      <c r="H26" s="26">
        <f t="shared" si="1"/>
        <v>250</v>
      </c>
      <c r="I26" s="11">
        <f t="shared" si="2"/>
        <v>83.333333333333343</v>
      </c>
    </row>
    <row r="27" spans="1:9" x14ac:dyDescent="0.35">
      <c r="A27" t="s">
        <v>240</v>
      </c>
      <c r="B27" s="26" t="s">
        <v>45</v>
      </c>
      <c r="C27" s="38" t="str">
        <f t="shared" si="0"/>
        <v>12</v>
      </c>
      <c r="D27" s="31">
        <v>100</v>
      </c>
      <c r="E27" s="31">
        <v>100</v>
      </c>
      <c r="F27" s="31">
        <v>100</v>
      </c>
      <c r="G27" s="26"/>
      <c r="H27" s="26">
        <f t="shared" si="1"/>
        <v>300</v>
      </c>
      <c r="I27" s="11">
        <f t="shared" si="2"/>
        <v>100</v>
      </c>
    </row>
    <row r="28" spans="1:9" x14ac:dyDescent="0.35">
      <c r="A28" s="45" t="s">
        <v>241</v>
      </c>
      <c r="B28" s="26" t="s">
        <v>45</v>
      </c>
      <c r="C28" s="38" t="str">
        <f t="shared" si="0"/>
        <v>0</v>
      </c>
      <c r="D28" s="26"/>
      <c r="E28" s="26"/>
      <c r="F28" s="26"/>
      <c r="G28" s="26"/>
      <c r="H28" s="26">
        <f t="shared" si="1"/>
        <v>0</v>
      </c>
      <c r="I28" s="11">
        <f t="shared" si="2"/>
        <v>0</v>
      </c>
    </row>
  </sheetData>
  <sheetProtection algorithmName="SHA-512" hashValue="L3d0FlZyiHHk1GJN0YBNs7KQ+pBLOGcvyxPNV27ra7tsJKYqqj+8MUXxZe7uz9K66ivckpVtxY1xzhoyNk/7xA==" saltValue="Os0IO7pCRcoNqb2xtca37Q==" spinCount="100000" sheet="1" objects="1" scenarios="1"/>
  <mergeCells count="2">
    <mergeCell ref="D2:H2"/>
    <mergeCell ref="A2:C2"/>
  </mergeCells>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9"/>
  <sheetViews>
    <sheetView workbookViewId="0">
      <selection activeCell="A53" sqref="A53"/>
    </sheetView>
  </sheetViews>
  <sheetFormatPr defaultRowHeight="14.5" x14ac:dyDescent="0.35"/>
  <cols>
    <col min="1" max="1" width="16" customWidth="1"/>
    <col min="3" max="4" width="20.453125" customWidth="1"/>
    <col min="5" max="5" width="13.90625" customWidth="1"/>
    <col min="6" max="6" width="12.7265625" customWidth="1"/>
    <col min="7" max="7" width="11.453125" customWidth="1"/>
    <col min="8" max="8" width="12.7265625" customWidth="1"/>
  </cols>
  <sheetData>
    <row r="1" spans="1:8" x14ac:dyDescent="0.35">
      <c r="A1" s="9" t="s">
        <v>174</v>
      </c>
    </row>
    <row r="3" spans="1:8" x14ac:dyDescent="0.35">
      <c r="A3" s="24" t="s">
        <v>31</v>
      </c>
      <c r="B3" s="24" t="s">
        <v>29</v>
      </c>
      <c r="C3" s="24" t="s">
        <v>32</v>
      </c>
      <c r="D3" s="24" t="s">
        <v>146</v>
      </c>
      <c r="E3" s="24" t="s">
        <v>33</v>
      </c>
      <c r="F3" s="24" t="s">
        <v>34</v>
      </c>
      <c r="G3" s="24" t="s">
        <v>35</v>
      </c>
      <c r="H3" s="24" t="s">
        <v>36</v>
      </c>
    </row>
    <row r="4" spans="1:8" x14ac:dyDescent="0.35">
      <c r="A4" t="s">
        <v>175</v>
      </c>
      <c r="B4" t="s">
        <v>48</v>
      </c>
      <c r="C4" t="s">
        <v>38</v>
      </c>
      <c r="D4" t="s">
        <v>147</v>
      </c>
      <c r="E4" t="s">
        <v>49</v>
      </c>
      <c r="F4" t="s">
        <v>50</v>
      </c>
      <c r="G4" t="s">
        <v>41</v>
      </c>
      <c r="H4" t="s">
        <v>41</v>
      </c>
    </row>
    <row r="5" spans="1:8" x14ac:dyDescent="0.35">
      <c r="A5" t="s">
        <v>176</v>
      </c>
      <c r="B5" t="s">
        <v>48</v>
      </c>
      <c r="C5" t="s">
        <v>38</v>
      </c>
      <c r="D5" t="s">
        <v>147</v>
      </c>
      <c r="E5" t="s">
        <v>54</v>
      </c>
      <c r="F5" t="s">
        <v>55</v>
      </c>
      <c r="G5" t="s">
        <v>55</v>
      </c>
      <c r="H5" t="s">
        <v>55</v>
      </c>
    </row>
    <row r="6" spans="1:8" x14ac:dyDescent="0.35">
      <c r="A6" t="s">
        <v>177</v>
      </c>
      <c r="B6" t="s">
        <v>48</v>
      </c>
      <c r="C6" t="s">
        <v>38</v>
      </c>
      <c r="D6" t="s">
        <v>147</v>
      </c>
      <c r="E6" t="s">
        <v>74</v>
      </c>
      <c r="F6" t="s">
        <v>75</v>
      </c>
      <c r="G6" t="s">
        <v>41</v>
      </c>
      <c r="H6" t="s">
        <v>41</v>
      </c>
    </row>
    <row r="7" spans="1:8" x14ac:dyDescent="0.35">
      <c r="A7" t="s">
        <v>178</v>
      </c>
      <c r="B7" t="s">
        <v>48</v>
      </c>
      <c r="C7" t="s">
        <v>38</v>
      </c>
      <c r="D7" t="s">
        <v>147</v>
      </c>
      <c r="E7" t="s">
        <v>39</v>
      </c>
      <c r="F7" t="s">
        <v>93</v>
      </c>
      <c r="G7" t="s">
        <v>41</v>
      </c>
      <c r="H7" t="s">
        <v>41</v>
      </c>
    </row>
    <row r="8" spans="1:8" x14ac:dyDescent="0.35">
      <c r="A8" t="s">
        <v>179</v>
      </c>
      <c r="B8" t="s">
        <v>48</v>
      </c>
      <c r="C8" t="s">
        <v>38</v>
      </c>
      <c r="D8" t="s">
        <v>147</v>
      </c>
      <c r="E8" t="s">
        <v>61</v>
      </c>
      <c r="F8" t="s">
        <v>41</v>
      </c>
      <c r="G8" t="s">
        <v>41</v>
      </c>
      <c r="H8" t="s">
        <v>41</v>
      </c>
    </row>
    <row r="9" spans="1:8" x14ac:dyDescent="0.35">
      <c r="A9" t="s">
        <v>180</v>
      </c>
      <c r="B9" t="s">
        <v>48</v>
      </c>
      <c r="C9" t="s">
        <v>38</v>
      </c>
      <c r="D9" t="s">
        <v>147</v>
      </c>
      <c r="E9" t="s">
        <v>99</v>
      </c>
      <c r="F9" t="s">
        <v>41</v>
      </c>
      <c r="G9" t="s">
        <v>41</v>
      </c>
      <c r="H9" t="s">
        <v>41</v>
      </c>
    </row>
    <row r="10" spans="1:8" x14ac:dyDescent="0.35">
      <c r="A10" t="s">
        <v>181</v>
      </c>
      <c r="B10" t="s">
        <v>48</v>
      </c>
      <c r="C10" t="s">
        <v>38</v>
      </c>
      <c r="D10" t="s">
        <v>147</v>
      </c>
      <c r="E10" t="s">
        <v>39</v>
      </c>
      <c r="F10" t="s">
        <v>125</v>
      </c>
      <c r="G10" t="s">
        <v>41</v>
      </c>
      <c r="H10" t="s">
        <v>41</v>
      </c>
    </row>
    <row r="11" spans="1:8" x14ac:dyDescent="0.35">
      <c r="A11" t="s">
        <v>175</v>
      </c>
      <c r="B11" t="s">
        <v>48</v>
      </c>
      <c r="C11" t="s">
        <v>45</v>
      </c>
      <c r="D11" t="s">
        <v>148</v>
      </c>
      <c r="E11" t="s">
        <v>51</v>
      </c>
      <c r="F11" t="s">
        <v>52</v>
      </c>
      <c r="G11" t="s">
        <v>53</v>
      </c>
      <c r="H11" t="s">
        <v>41</v>
      </c>
    </row>
    <row r="12" spans="1:8" x14ac:dyDescent="0.35">
      <c r="A12" t="s">
        <v>176</v>
      </c>
      <c r="B12" t="s">
        <v>48</v>
      </c>
      <c r="C12" t="s">
        <v>45</v>
      </c>
      <c r="D12" t="s">
        <v>148</v>
      </c>
      <c r="E12" t="s">
        <v>56</v>
      </c>
      <c r="F12" t="s">
        <v>57</v>
      </c>
      <c r="G12" t="s">
        <v>58</v>
      </c>
      <c r="H12" t="s">
        <v>59</v>
      </c>
    </row>
    <row r="13" spans="1:8" x14ac:dyDescent="0.35">
      <c r="A13" t="s">
        <v>177</v>
      </c>
      <c r="B13" t="s">
        <v>48</v>
      </c>
      <c r="C13" t="s">
        <v>45</v>
      </c>
      <c r="D13" t="s">
        <v>148</v>
      </c>
      <c r="E13" t="s">
        <v>78</v>
      </c>
      <c r="F13" t="s">
        <v>76</v>
      </c>
      <c r="G13" t="s">
        <v>77</v>
      </c>
      <c r="H13" t="s">
        <v>59</v>
      </c>
    </row>
    <row r="14" spans="1:8" x14ac:dyDescent="0.35">
      <c r="A14" t="s">
        <v>178</v>
      </c>
      <c r="B14" t="s">
        <v>48</v>
      </c>
      <c r="C14" t="s">
        <v>45</v>
      </c>
      <c r="D14" t="s">
        <v>148</v>
      </c>
      <c r="E14" t="s">
        <v>39</v>
      </c>
      <c r="F14" t="s">
        <v>93</v>
      </c>
      <c r="G14" t="s">
        <v>41</v>
      </c>
      <c r="H14" t="s">
        <v>41</v>
      </c>
    </row>
    <row r="15" spans="1:8" x14ac:dyDescent="0.35">
      <c r="A15" t="s">
        <v>179</v>
      </c>
      <c r="B15" t="s">
        <v>48</v>
      </c>
      <c r="C15" t="s">
        <v>45</v>
      </c>
      <c r="D15" t="s">
        <v>148</v>
      </c>
      <c r="E15" t="s">
        <v>113</v>
      </c>
      <c r="F15" t="s">
        <v>114</v>
      </c>
      <c r="G15" t="s">
        <v>115</v>
      </c>
      <c r="H15" t="s">
        <v>116</v>
      </c>
    </row>
    <row r="16" spans="1:8" x14ac:dyDescent="0.35">
      <c r="A16" t="s">
        <v>180</v>
      </c>
      <c r="B16" t="s">
        <v>48</v>
      </c>
      <c r="C16" t="s">
        <v>45</v>
      </c>
      <c r="D16" t="s">
        <v>148</v>
      </c>
      <c r="E16" t="s">
        <v>39</v>
      </c>
      <c r="F16" t="s">
        <v>41</v>
      </c>
      <c r="G16" t="s">
        <v>41</v>
      </c>
      <c r="H16" t="s">
        <v>41</v>
      </c>
    </row>
    <row r="17" spans="1:8" x14ac:dyDescent="0.35">
      <c r="A17" t="s">
        <v>181</v>
      </c>
      <c r="B17" t="s">
        <v>48</v>
      </c>
      <c r="C17" t="s">
        <v>45</v>
      </c>
      <c r="D17" t="s">
        <v>148</v>
      </c>
      <c r="E17" t="s">
        <v>39</v>
      </c>
      <c r="F17" t="s">
        <v>124</v>
      </c>
      <c r="G17" t="s">
        <v>126</v>
      </c>
      <c r="H17" t="s">
        <v>40</v>
      </c>
    </row>
    <row r="19" spans="1:8" x14ac:dyDescent="0.35">
      <c r="A19" s="24" t="s">
        <v>31</v>
      </c>
      <c r="B19" s="24" t="s">
        <v>29</v>
      </c>
      <c r="C19" s="24" t="s">
        <v>32</v>
      </c>
      <c r="D19" s="24" t="s">
        <v>146</v>
      </c>
      <c r="E19" s="24" t="s">
        <v>33</v>
      </c>
      <c r="F19" s="24" t="s">
        <v>34</v>
      </c>
      <c r="G19" s="24" t="s">
        <v>35</v>
      </c>
      <c r="H19" s="24" t="s">
        <v>36</v>
      </c>
    </row>
    <row r="20" spans="1:8" x14ac:dyDescent="0.35">
      <c r="A20" t="s">
        <v>182</v>
      </c>
      <c r="B20" t="s">
        <v>37</v>
      </c>
      <c r="C20" t="s">
        <v>38</v>
      </c>
      <c r="D20" t="s">
        <v>147</v>
      </c>
      <c r="E20" t="s">
        <v>39</v>
      </c>
      <c r="F20" t="s">
        <v>40</v>
      </c>
      <c r="G20" t="s">
        <v>41</v>
      </c>
      <c r="H20" t="s">
        <v>40</v>
      </c>
    </row>
    <row r="21" spans="1:8" x14ac:dyDescent="0.35">
      <c r="A21" t="s">
        <v>183</v>
      </c>
      <c r="B21" t="s">
        <v>37</v>
      </c>
      <c r="C21" t="s">
        <v>38</v>
      </c>
      <c r="D21" t="s">
        <v>147</v>
      </c>
      <c r="E21" t="s">
        <v>40</v>
      </c>
      <c r="F21" t="s">
        <v>47</v>
      </c>
      <c r="G21" t="s">
        <v>41</v>
      </c>
      <c r="H21" t="s">
        <v>41</v>
      </c>
    </row>
    <row r="22" spans="1:8" x14ac:dyDescent="0.35">
      <c r="A22" t="s">
        <v>184</v>
      </c>
      <c r="B22" t="s">
        <v>37</v>
      </c>
      <c r="C22" t="s">
        <v>38</v>
      </c>
      <c r="D22" t="s">
        <v>147</v>
      </c>
      <c r="E22" t="s">
        <v>66</v>
      </c>
      <c r="F22" t="s">
        <v>67</v>
      </c>
      <c r="G22" t="s">
        <v>68</v>
      </c>
      <c r="H22" t="s">
        <v>41</v>
      </c>
    </row>
    <row r="23" spans="1:8" x14ac:dyDescent="0.35">
      <c r="A23" t="s">
        <v>185</v>
      </c>
      <c r="B23" t="s">
        <v>37</v>
      </c>
      <c r="C23" t="s">
        <v>38</v>
      </c>
      <c r="D23" t="s">
        <v>147</v>
      </c>
      <c r="E23" t="s">
        <v>70</v>
      </c>
      <c r="F23" t="s">
        <v>71</v>
      </c>
      <c r="G23" t="s">
        <v>41</v>
      </c>
      <c r="H23" t="s">
        <v>41</v>
      </c>
    </row>
    <row r="24" spans="1:8" x14ac:dyDescent="0.35">
      <c r="A24" t="s">
        <v>186</v>
      </c>
      <c r="B24" t="s">
        <v>37</v>
      </c>
      <c r="C24" t="s">
        <v>38</v>
      </c>
      <c r="D24" t="s">
        <v>147</v>
      </c>
      <c r="E24" t="s">
        <v>39</v>
      </c>
      <c r="F24" t="s">
        <v>39</v>
      </c>
    </row>
    <row r="25" spans="1:8" x14ac:dyDescent="0.35">
      <c r="A25" t="s">
        <v>188</v>
      </c>
      <c r="B25" t="s">
        <v>37</v>
      </c>
      <c r="C25" t="s">
        <v>38</v>
      </c>
      <c r="D25" t="s">
        <v>147</v>
      </c>
      <c r="E25" t="s">
        <v>39</v>
      </c>
      <c r="F25" t="s">
        <v>73</v>
      </c>
      <c r="G25" t="s">
        <v>73</v>
      </c>
      <c r="H25" t="s">
        <v>41</v>
      </c>
    </row>
    <row r="26" spans="1:8" x14ac:dyDescent="0.35">
      <c r="A26" t="s">
        <v>187</v>
      </c>
      <c r="B26" t="s">
        <v>37</v>
      </c>
      <c r="C26" t="s">
        <v>38</v>
      </c>
      <c r="D26" t="s">
        <v>147</v>
      </c>
      <c r="E26" t="s">
        <v>81</v>
      </c>
      <c r="F26" t="s">
        <v>82</v>
      </c>
      <c r="G26" t="s">
        <v>41</v>
      </c>
      <c r="H26" t="s">
        <v>41</v>
      </c>
    </row>
    <row r="27" spans="1:8" x14ac:dyDescent="0.35">
      <c r="A27" t="s">
        <v>190</v>
      </c>
      <c r="B27" t="s">
        <v>37</v>
      </c>
      <c r="C27" t="s">
        <v>38</v>
      </c>
      <c r="D27" t="s">
        <v>147</v>
      </c>
      <c r="E27" t="s">
        <v>85</v>
      </c>
      <c r="F27" t="s">
        <v>86</v>
      </c>
      <c r="G27" t="s">
        <v>41</v>
      </c>
      <c r="H27" t="s">
        <v>41</v>
      </c>
    </row>
    <row r="28" spans="1:8" x14ac:dyDescent="0.35">
      <c r="A28" t="s">
        <v>191</v>
      </c>
      <c r="B28" t="s">
        <v>37</v>
      </c>
      <c r="C28" s="25" t="s">
        <v>43</v>
      </c>
      <c r="D28" t="s">
        <v>147</v>
      </c>
      <c r="E28" t="s">
        <v>39</v>
      </c>
      <c r="F28" t="s">
        <v>90</v>
      </c>
      <c r="G28" t="s">
        <v>91</v>
      </c>
      <c r="H28" t="s">
        <v>41</v>
      </c>
    </row>
    <row r="29" spans="1:8" x14ac:dyDescent="0.35">
      <c r="A29" t="s">
        <v>192</v>
      </c>
      <c r="B29" t="s">
        <v>37</v>
      </c>
      <c r="C29" t="s">
        <v>38</v>
      </c>
      <c r="D29" t="s">
        <v>147</v>
      </c>
      <c r="E29" t="s">
        <v>41</v>
      </c>
      <c r="F29" t="s">
        <v>41</v>
      </c>
      <c r="G29" t="s">
        <v>41</v>
      </c>
      <c r="H29" t="s">
        <v>41</v>
      </c>
    </row>
    <row r="30" spans="1:8" x14ac:dyDescent="0.35">
      <c r="A30" t="s">
        <v>193</v>
      </c>
      <c r="B30" t="s">
        <v>37</v>
      </c>
      <c r="C30" s="25" t="s">
        <v>42</v>
      </c>
      <c r="D30" t="s">
        <v>147</v>
      </c>
      <c r="E30" t="s">
        <v>39</v>
      </c>
      <c r="F30" t="s">
        <v>47</v>
      </c>
      <c r="G30" t="s">
        <v>41</v>
      </c>
      <c r="H30" t="s">
        <v>41</v>
      </c>
    </row>
    <row r="31" spans="1:8" x14ac:dyDescent="0.35">
      <c r="A31" t="s">
        <v>194</v>
      </c>
      <c r="B31" t="s">
        <v>37</v>
      </c>
      <c r="C31" s="25" t="s">
        <v>43</v>
      </c>
      <c r="D31" t="s">
        <v>147</v>
      </c>
      <c r="E31" t="s">
        <v>39</v>
      </c>
      <c r="F31" t="s">
        <v>94</v>
      </c>
      <c r="G31" t="s">
        <v>95</v>
      </c>
      <c r="H31" t="s">
        <v>41</v>
      </c>
    </row>
    <row r="32" spans="1:8" x14ac:dyDescent="0.35">
      <c r="A32" t="s">
        <v>195</v>
      </c>
      <c r="B32" t="s">
        <v>37</v>
      </c>
      <c r="C32" t="s">
        <v>38</v>
      </c>
      <c r="D32" t="s">
        <v>147</v>
      </c>
      <c r="E32" t="s">
        <v>101</v>
      </c>
    </row>
    <row r="33" spans="1:8" x14ac:dyDescent="0.35">
      <c r="A33" t="s">
        <v>189</v>
      </c>
      <c r="B33" t="s">
        <v>37</v>
      </c>
      <c r="C33" t="s">
        <v>38</v>
      </c>
      <c r="D33" t="s">
        <v>147</v>
      </c>
      <c r="E33" t="s">
        <v>104</v>
      </c>
      <c r="F33" t="s">
        <v>105</v>
      </c>
      <c r="G33" t="s">
        <v>106</v>
      </c>
      <c r="H33" t="s">
        <v>41</v>
      </c>
    </row>
    <row r="34" spans="1:8" x14ac:dyDescent="0.35">
      <c r="A34" t="s">
        <v>196</v>
      </c>
      <c r="B34" t="s">
        <v>37</v>
      </c>
      <c r="C34" s="25" t="s">
        <v>44</v>
      </c>
      <c r="D34" t="s">
        <v>147</v>
      </c>
      <c r="E34" t="s">
        <v>39</v>
      </c>
      <c r="F34" t="s">
        <v>60</v>
      </c>
      <c r="G34" t="s">
        <v>41</v>
      </c>
      <c r="H34" t="s">
        <v>65</v>
      </c>
    </row>
    <row r="35" spans="1:8" x14ac:dyDescent="0.35">
      <c r="A35" t="s">
        <v>198</v>
      </c>
      <c r="B35" t="s">
        <v>37</v>
      </c>
      <c r="C35" t="s">
        <v>38</v>
      </c>
      <c r="D35" t="s">
        <v>147</v>
      </c>
      <c r="E35" t="s">
        <v>39</v>
      </c>
      <c r="F35" t="s">
        <v>39</v>
      </c>
      <c r="G35" t="s">
        <v>41</v>
      </c>
      <c r="H35" t="s">
        <v>119</v>
      </c>
    </row>
    <row r="36" spans="1:8" x14ac:dyDescent="0.35">
      <c r="A36" t="s">
        <v>197</v>
      </c>
      <c r="B36" t="s">
        <v>37</v>
      </c>
      <c r="C36" t="s">
        <v>38</v>
      </c>
      <c r="D36" t="s">
        <v>147</v>
      </c>
      <c r="E36" t="s">
        <v>39</v>
      </c>
      <c r="F36" t="s">
        <v>102</v>
      </c>
      <c r="G36" t="s">
        <v>41</v>
      </c>
      <c r="H36" t="s">
        <v>41</v>
      </c>
    </row>
    <row r="37" spans="1:8" x14ac:dyDescent="0.35">
      <c r="A37" t="s">
        <v>199</v>
      </c>
      <c r="B37" t="s">
        <v>37</v>
      </c>
      <c r="C37" t="s">
        <v>38</v>
      </c>
      <c r="D37" t="s">
        <v>147</v>
      </c>
      <c r="E37" t="s">
        <v>39</v>
      </c>
      <c r="F37" t="s">
        <v>40</v>
      </c>
      <c r="G37" t="s">
        <v>61</v>
      </c>
      <c r="H37" t="s">
        <v>41</v>
      </c>
    </row>
    <row r="38" spans="1:8" x14ac:dyDescent="0.35">
      <c r="A38" t="s">
        <v>201</v>
      </c>
      <c r="B38" t="s">
        <v>37</v>
      </c>
      <c r="C38" t="s">
        <v>38</v>
      </c>
      <c r="D38" t="s">
        <v>147</v>
      </c>
      <c r="E38" t="s">
        <v>39</v>
      </c>
      <c r="F38" t="s">
        <v>122</v>
      </c>
      <c r="G38" t="s">
        <v>41</v>
      </c>
      <c r="H38" t="s">
        <v>41</v>
      </c>
    </row>
    <row r="39" spans="1:8" s="26" customFormat="1" x14ac:dyDescent="0.35">
      <c r="A39" s="26" t="s">
        <v>202</v>
      </c>
      <c r="B39" s="26" t="s">
        <v>37</v>
      </c>
      <c r="C39" s="25" t="s">
        <v>42</v>
      </c>
      <c r="D39" s="26" t="s">
        <v>147</v>
      </c>
      <c r="E39" s="26" t="s">
        <v>39</v>
      </c>
    </row>
    <row r="40" spans="1:8" x14ac:dyDescent="0.35">
      <c r="A40" t="s">
        <v>200</v>
      </c>
      <c r="B40" t="s">
        <v>37</v>
      </c>
      <c r="C40" s="25" t="s">
        <v>42</v>
      </c>
      <c r="D40" t="s">
        <v>147</v>
      </c>
      <c r="E40" t="s">
        <v>39</v>
      </c>
      <c r="F40" t="s">
        <v>39</v>
      </c>
      <c r="G40" t="s">
        <v>41</v>
      </c>
      <c r="H40" t="s">
        <v>41</v>
      </c>
    </row>
    <row r="41" spans="1:8" x14ac:dyDescent="0.35">
      <c r="A41" t="s">
        <v>204</v>
      </c>
      <c r="B41" t="s">
        <v>37</v>
      </c>
      <c r="C41" t="s">
        <v>38</v>
      </c>
      <c r="D41" t="s">
        <v>147</v>
      </c>
      <c r="E41" t="s">
        <v>39</v>
      </c>
      <c r="F41" t="s">
        <v>41</v>
      </c>
      <c r="G41" t="s">
        <v>41</v>
      </c>
      <c r="H41" t="s">
        <v>41</v>
      </c>
    </row>
    <row r="42" spans="1:8" x14ac:dyDescent="0.35">
      <c r="A42" t="s">
        <v>203</v>
      </c>
      <c r="B42" t="s">
        <v>37</v>
      </c>
      <c r="C42" t="s">
        <v>38</v>
      </c>
      <c r="D42" t="s">
        <v>147</v>
      </c>
      <c r="E42" t="s">
        <v>127</v>
      </c>
      <c r="F42" t="s">
        <v>128</v>
      </c>
      <c r="G42" t="s">
        <v>41</v>
      </c>
      <c r="H42" t="s">
        <v>41</v>
      </c>
    </row>
    <row r="43" spans="1:8" x14ac:dyDescent="0.35">
      <c r="A43" t="s">
        <v>206</v>
      </c>
      <c r="B43" t="s">
        <v>37</v>
      </c>
      <c r="C43" s="25" t="s">
        <v>42</v>
      </c>
      <c r="D43" t="s">
        <v>147</v>
      </c>
      <c r="E43" t="s">
        <v>131</v>
      </c>
      <c r="F43" t="s">
        <v>124</v>
      </c>
      <c r="G43" t="s">
        <v>41</v>
      </c>
      <c r="H43" t="s">
        <v>41</v>
      </c>
    </row>
    <row r="44" spans="1:8" x14ac:dyDescent="0.35">
      <c r="A44" t="s">
        <v>205</v>
      </c>
      <c r="B44" t="s">
        <v>37</v>
      </c>
      <c r="C44" t="s">
        <v>38</v>
      </c>
      <c r="D44" t="s">
        <v>147</v>
      </c>
      <c r="E44" t="s">
        <v>132</v>
      </c>
      <c r="F44" t="s">
        <v>132</v>
      </c>
      <c r="G44" t="s">
        <v>73</v>
      </c>
      <c r="H44" t="s">
        <v>41</v>
      </c>
    </row>
    <row r="45" spans="1:8" x14ac:dyDescent="0.35">
      <c r="A45" t="s">
        <v>207</v>
      </c>
      <c r="B45" t="s">
        <v>37</v>
      </c>
      <c r="C45" s="25" t="s">
        <v>42</v>
      </c>
      <c r="D45" t="s">
        <v>147</v>
      </c>
      <c r="E45" t="s">
        <v>39</v>
      </c>
      <c r="F45" t="s">
        <v>41</v>
      </c>
      <c r="G45" t="s">
        <v>41</v>
      </c>
      <c r="H45" t="s">
        <v>41</v>
      </c>
    </row>
    <row r="46" spans="1:8" x14ac:dyDescent="0.35">
      <c r="A46" t="s">
        <v>208</v>
      </c>
      <c r="B46" t="s">
        <v>37</v>
      </c>
      <c r="C46" t="s">
        <v>38</v>
      </c>
      <c r="D46" t="s">
        <v>147</v>
      </c>
      <c r="E46" t="s">
        <v>123</v>
      </c>
      <c r="F46" t="s">
        <v>122</v>
      </c>
      <c r="G46" t="s">
        <v>41</v>
      </c>
      <c r="H46" t="s">
        <v>41</v>
      </c>
    </row>
    <row r="47" spans="1:8" x14ac:dyDescent="0.35">
      <c r="A47" t="s">
        <v>209</v>
      </c>
      <c r="B47" t="s">
        <v>37</v>
      </c>
      <c r="C47" t="s">
        <v>38</v>
      </c>
      <c r="D47" t="s">
        <v>147</v>
      </c>
      <c r="E47" t="s">
        <v>39</v>
      </c>
      <c r="F47" t="s">
        <v>65</v>
      </c>
      <c r="G47" t="s">
        <v>41</v>
      </c>
      <c r="H47" t="s">
        <v>41</v>
      </c>
    </row>
    <row r="48" spans="1:8" x14ac:dyDescent="0.35">
      <c r="A48" t="s">
        <v>210</v>
      </c>
      <c r="B48" t="s">
        <v>37</v>
      </c>
      <c r="C48" s="25" t="s">
        <v>42</v>
      </c>
      <c r="D48" t="s">
        <v>147</v>
      </c>
      <c r="E48" t="s">
        <v>39</v>
      </c>
      <c r="F48" t="s">
        <v>41</v>
      </c>
      <c r="G48" t="s">
        <v>41</v>
      </c>
      <c r="H48" t="s">
        <v>41</v>
      </c>
    </row>
    <row r="49" spans="1:8" x14ac:dyDescent="0.35">
      <c r="A49" t="s">
        <v>211</v>
      </c>
      <c r="B49" t="s">
        <v>37</v>
      </c>
      <c r="C49" t="s">
        <v>38</v>
      </c>
      <c r="D49" t="s">
        <v>147</v>
      </c>
      <c r="E49" t="s">
        <v>39</v>
      </c>
      <c r="F49" t="s">
        <v>41</v>
      </c>
      <c r="G49" t="s">
        <v>41</v>
      </c>
      <c r="H49" t="s">
        <v>41</v>
      </c>
    </row>
    <row r="50" spans="1:8" x14ac:dyDescent="0.35">
      <c r="A50" t="s">
        <v>212</v>
      </c>
      <c r="B50" t="s">
        <v>37</v>
      </c>
      <c r="C50" t="s">
        <v>38</v>
      </c>
      <c r="D50" t="s">
        <v>147</v>
      </c>
      <c r="E50" t="s">
        <v>39</v>
      </c>
      <c r="F50" t="s">
        <v>41</v>
      </c>
      <c r="G50" t="s">
        <v>41</v>
      </c>
      <c r="H50" t="s">
        <v>41</v>
      </c>
    </row>
    <row r="51" spans="1:8" x14ac:dyDescent="0.35">
      <c r="A51" t="s">
        <v>213</v>
      </c>
      <c r="B51" t="s">
        <v>37</v>
      </c>
      <c r="C51" t="s">
        <v>38</v>
      </c>
      <c r="D51" t="s">
        <v>147</v>
      </c>
      <c r="E51" t="s">
        <v>39</v>
      </c>
      <c r="F51" t="s">
        <v>41</v>
      </c>
      <c r="G51" t="s">
        <v>41</v>
      </c>
      <c r="H51" t="s">
        <v>41</v>
      </c>
    </row>
    <row r="52" spans="1:8" x14ac:dyDescent="0.35">
      <c r="A52" t="s">
        <v>214</v>
      </c>
      <c r="B52" t="s">
        <v>37</v>
      </c>
      <c r="C52" t="s">
        <v>38</v>
      </c>
      <c r="D52" t="s">
        <v>147</v>
      </c>
      <c r="E52" t="s">
        <v>39</v>
      </c>
      <c r="F52" t="s">
        <v>41</v>
      </c>
      <c r="G52" t="s">
        <v>41</v>
      </c>
      <c r="H52" t="s">
        <v>41</v>
      </c>
    </row>
    <row r="53" spans="1:8" x14ac:dyDescent="0.35">
      <c r="A53" s="50" t="s">
        <v>139</v>
      </c>
      <c r="B53" t="s">
        <v>37</v>
      </c>
      <c r="C53" t="s">
        <v>38</v>
      </c>
      <c r="D53" t="s">
        <v>147</v>
      </c>
      <c r="E53" t="s">
        <v>39</v>
      </c>
      <c r="F53" t="s">
        <v>140</v>
      </c>
      <c r="G53" t="s">
        <v>41</v>
      </c>
      <c r="H53" t="s">
        <v>41</v>
      </c>
    </row>
    <row r="54" spans="1:8" x14ac:dyDescent="0.35">
      <c r="A54" t="s">
        <v>215</v>
      </c>
      <c r="B54" t="s">
        <v>37</v>
      </c>
      <c r="C54" s="25" t="s">
        <v>43</v>
      </c>
      <c r="D54" t="s">
        <v>147</v>
      </c>
      <c r="E54" t="s">
        <v>144</v>
      </c>
      <c r="F54" t="s">
        <v>135</v>
      </c>
      <c r="G54" t="s">
        <v>135</v>
      </c>
      <c r="H54" t="s">
        <v>41</v>
      </c>
    </row>
    <row r="55" spans="1:8" x14ac:dyDescent="0.35">
      <c r="A55" t="s">
        <v>216</v>
      </c>
      <c r="B55" t="s">
        <v>37</v>
      </c>
      <c r="C55" s="25" t="s">
        <v>43</v>
      </c>
      <c r="D55" t="s">
        <v>147</v>
      </c>
      <c r="E55" t="s">
        <v>47</v>
      </c>
      <c r="F55" t="s">
        <v>145</v>
      </c>
      <c r="G55" t="s">
        <v>41</v>
      </c>
      <c r="H55" t="s">
        <v>41</v>
      </c>
    </row>
    <row r="56" spans="1:8" x14ac:dyDescent="0.35">
      <c r="A56" t="s">
        <v>217</v>
      </c>
      <c r="B56" t="s">
        <v>37</v>
      </c>
      <c r="C56" s="25" t="s">
        <v>43</v>
      </c>
      <c r="D56" t="s">
        <v>147</v>
      </c>
      <c r="E56" t="s">
        <v>47</v>
      </c>
      <c r="F56" t="s">
        <v>41</v>
      </c>
      <c r="G56" t="s">
        <v>41</v>
      </c>
      <c r="H56" t="s">
        <v>41</v>
      </c>
    </row>
    <row r="57" spans="1:8" x14ac:dyDescent="0.35">
      <c r="A57" t="s">
        <v>182</v>
      </c>
      <c r="B57" t="s">
        <v>37</v>
      </c>
      <c r="C57" t="s">
        <v>45</v>
      </c>
      <c r="D57" t="s">
        <v>148</v>
      </c>
      <c r="E57" t="s">
        <v>39</v>
      </c>
      <c r="F57" t="s">
        <v>40</v>
      </c>
      <c r="G57" t="s">
        <v>40</v>
      </c>
      <c r="H57" t="s">
        <v>41</v>
      </c>
    </row>
    <row r="58" spans="1:8" x14ac:dyDescent="0.35">
      <c r="A58" t="s">
        <v>183</v>
      </c>
      <c r="B58" t="s">
        <v>37</v>
      </c>
      <c r="C58" t="s">
        <v>45</v>
      </c>
      <c r="D58" t="s">
        <v>148</v>
      </c>
      <c r="E58" t="s">
        <v>62</v>
      </c>
      <c r="F58" t="s">
        <v>64</v>
      </c>
      <c r="G58" t="s">
        <v>65</v>
      </c>
      <c r="H58" t="s">
        <v>63</v>
      </c>
    </row>
    <row r="59" spans="1:8" x14ac:dyDescent="0.35">
      <c r="A59" t="s">
        <v>184</v>
      </c>
      <c r="B59" t="s">
        <v>37</v>
      </c>
      <c r="C59" t="s">
        <v>45</v>
      </c>
      <c r="D59" t="s">
        <v>148</v>
      </c>
      <c r="E59" t="s">
        <v>69</v>
      </c>
      <c r="F59" t="s">
        <v>39</v>
      </c>
      <c r="G59" t="s">
        <v>41</v>
      </c>
      <c r="H59" t="s">
        <v>41</v>
      </c>
    </row>
    <row r="60" spans="1:8" x14ac:dyDescent="0.35">
      <c r="A60" t="s">
        <v>185</v>
      </c>
      <c r="B60" t="s">
        <v>37</v>
      </c>
      <c r="C60" t="s">
        <v>45</v>
      </c>
      <c r="D60" t="s">
        <v>148</v>
      </c>
      <c r="E60" t="s">
        <v>62</v>
      </c>
      <c r="F60" t="s">
        <v>71</v>
      </c>
      <c r="G60" t="s">
        <v>41</v>
      </c>
      <c r="H60" t="s">
        <v>72</v>
      </c>
    </row>
    <row r="61" spans="1:8" s="26" customFormat="1" x14ac:dyDescent="0.35">
      <c r="A61" t="s">
        <v>186</v>
      </c>
      <c r="B61" s="26" t="s">
        <v>37</v>
      </c>
      <c r="C61" s="26" t="s">
        <v>45</v>
      </c>
      <c r="D61" s="26" t="s">
        <v>148</v>
      </c>
      <c r="E61" s="26" t="s">
        <v>39</v>
      </c>
      <c r="F61" s="26" t="s">
        <v>39</v>
      </c>
    </row>
    <row r="62" spans="1:8" x14ac:dyDescent="0.35">
      <c r="A62" t="s">
        <v>188</v>
      </c>
      <c r="B62" t="s">
        <v>37</v>
      </c>
      <c r="C62" t="s">
        <v>45</v>
      </c>
      <c r="D62" t="s">
        <v>148</v>
      </c>
      <c r="E62" t="s">
        <v>39</v>
      </c>
      <c r="F62" t="s">
        <v>73</v>
      </c>
      <c r="G62" t="s">
        <v>73</v>
      </c>
      <c r="H62" t="s">
        <v>41</v>
      </c>
    </row>
    <row r="63" spans="1:8" x14ac:dyDescent="0.35">
      <c r="A63" t="s">
        <v>187</v>
      </c>
      <c r="B63" t="s">
        <v>37</v>
      </c>
      <c r="C63" t="s">
        <v>45</v>
      </c>
      <c r="D63" t="s">
        <v>148</v>
      </c>
      <c r="E63" t="s">
        <v>83</v>
      </c>
      <c r="F63" t="s">
        <v>84</v>
      </c>
      <c r="G63" t="s">
        <v>41</v>
      </c>
      <c r="H63" t="s">
        <v>41</v>
      </c>
    </row>
    <row r="64" spans="1:8" x14ac:dyDescent="0.35">
      <c r="A64" t="s">
        <v>190</v>
      </c>
      <c r="B64" t="s">
        <v>37</v>
      </c>
      <c r="C64" t="s">
        <v>45</v>
      </c>
      <c r="D64" t="s">
        <v>148</v>
      </c>
      <c r="E64" t="s">
        <v>87</v>
      </c>
      <c r="F64" t="s">
        <v>88</v>
      </c>
      <c r="G64" t="s">
        <v>89</v>
      </c>
      <c r="H64" t="s">
        <v>41</v>
      </c>
    </row>
    <row r="65" spans="1:8" x14ac:dyDescent="0.35">
      <c r="A65" t="s">
        <v>191</v>
      </c>
      <c r="B65" t="s">
        <v>37</v>
      </c>
      <c r="C65" t="s">
        <v>45</v>
      </c>
      <c r="D65" t="s">
        <v>148</v>
      </c>
      <c r="E65" t="s">
        <v>39</v>
      </c>
      <c r="F65" t="s">
        <v>90</v>
      </c>
      <c r="G65" t="s">
        <v>91</v>
      </c>
      <c r="H65" t="s">
        <v>41</v>
      </c>
    </row>
    <row r="66" spans="1:8" x14ac:dyDescent="0.35">
      <c r="A66" t="s">
        <v>192</v>
      </c>
      <c r="B66" t="s">
        <v>37</v>
      </c>
      <c r="C66" t="s">
        <v>45</v>
      </c>
      <c r="D66" t="s">
        <v>148</v>
      </c>
      <c r="E66" t="s">
        <v>39</v>
      </c>
      <c r="F66" t="s">
        <v>92</v>
      </c>
      <c r="G66" t="s">
        <v>71</v>
      </c>
      <c r="H66" t="s">
        <v>41</v>
      </c>
    </row>
    <row r="67" spans="1:8" x14ac:dyDescent="0.35">
      <c r="A67" t="s">
        <v>193</v>
      </c>
      <c r="B67" t="s">
        <v>37</v>
      </c>
      <c r="C67" t="s">
        <v>45</v>
      </c>
      <c r="D67" t="s">
        <v>148</v>
      </c>
      <c r="E67" t="s">
        <v>39</v>
      </c>
      <c r="F67" t="s">
        <v>47</v>
      </c>
      <c r="G67" t="s">
        <v>41</v>
      </c>
      <c r="H67" t="s">
        <v>41</v>
      </c>
    </row>
    <row r="68" spans="1:8" x14ac:dyDescent="0.35">
      <c r="A68" t="s">
        <v>194</v>
      </c>
      <c r="B68" t="s">
        <v>37</v>
      </c>
      <c r="C68" t="s">
        <v>45</v>
      </c>
      <c r="D68" t="s">
        <v>148</v>
      </c>
      <c r="E68" t="s">
        <v>39</v>
      </c>
      <c r="F68" t="s">
        <v>97</v>
      </c>
      <c r="G68" t="s">
        <v>98</v>
      </c>
      <c r="H68" t="s">
        <v>41</v>
      </c>
    </row>
    <row r="69" spans="1:8" x14ac:dyDescent="0.35">
      <c r="A69" t="s">
        <v>195</v>
      </c>
      <c r="B69" t="s">
        <v>37</v>
      </c>
      <c r="C69" t="s">
        <v>45</v>
      </c>
      <c r="D69" t="s">
        <v>148</v>
      </c>
      <c r="E69" t="s">
        <v>96</v>
      </c>
      <c r="F69" t="s">
        <v>103</v>
      </c>
      <c r="G69" t="s">
        <v>102</v>
      </c>
      <c r="H69" t="s">
        <v>41</v>
      </c>
    </row>
    <row r="70" spans="1:8" x14ac:dyDescent="0.35">
      <c r="A70" t="s">
        <v>189</v>
      </c>
      <c r="B70" t="s">
        <v>37</v>
      </c>
      <c r="C70" t="s">
        <v>45</v>
      </c>
      <c r="D70" t="s">
        <v>148</v>
      </c>
      <c r="E70" t="s">
        <v>39</v>
      </c>
      <c r="F70" t="s">
        <v>107</v>
      </c>
      <c r="G70" t="s">
        <v>108</v>
      </c>
      <c r="H70" t="s">
        <v>41</v>
      </c>
    </row>
    <row r="71" spans="1:8" x14ac:dyDescent="0.35">
      <c r="A71" t="s">
        <v>196</v>
      </c>
      <c r="B71" t="s">
        <v>37</v>
      </c>
      <c r="C71" t="s">
        <v>45</v>
      </c>
      <c r="D71" t="s">
        <v>148</v>
      </c>
      <c r="E71" t="s">
        <v>39</v>
      </c>
      <c r="F71" t="s">
        <v>117</v>
      </c>
      <c r="G71" t="s">
        <v>118</v>
      </c>
      <c r="H71" t="s">
        <v>65</v>
      </c>
    </row>
    <row r="72" spans="1:8" x14ac:dyDescent="0.35">
      <c r="A72" t="s">
        <v>198</v>
      </c>
      <c r="B72" t="s">
        <v>37</v>
      </c>
      <c r="C72" t="s">
        <v>45</v>
      </c>
      <c r="D72" t="s">
        <v>148</v>
      </c>
      <c r="E72" t="s">
        <v>39</v>
      </c>
      <c r="F72" t="s">
        <v>121</v>
      </c>
      <c r="G72" t="s">
        <v>120</v>
      </c>
      <c r="H72" t="s">
        <v>119</v>
      </c>
    </row>
    <row r="73" spans="1:8" x14ac:dyDescent="0.35">
      <c r="A73" t="s">
        <v>197</v>
      </c>
      <c r="B73" t="s">
        <v>37</v>
      </c>
      <c r="C73" t="s">
        <v>45</v>
      </c>
      <c r="D73" t="s">
        <v>148</v>
      </c>
      <c r="E73" t="s">
        <v>39</v>
      </c>
      <c r="F73" t="s">
        <v>102</v>
      </c>
      <c r="G73" t="s">
        <v>41</v>
      </c>
      <c r="H73" t="s">
        <v>41</v>
      </c>
    </row>
    <row r="74" spans="1:8" x14ac:dyDescent="0.35">
      <c r="A74" t="s">
        <v>199</v>
      </c>
      <c r="B74" t="s">
        <v>37</v>
      </c>
      <c r="C74" t="s">
        <v>45</v>
      </c>
      <c r="D74" t="s">
        <v>148</v>
      </c>
      <c r="E74" t="s">
        <v>39</v>
      </c>
      <c r="F74" t="s">
        <v>40</v>
      </c>
      <c r="G74" t="s">
        <v>61</v>
      </c>
      <c r="H74" t="s">
        <v>41</v>
      </c>
    </row>
    <row r="75" spans="1:8" x14ac:dyDescent="0.35">
      <c r="A75" t="s">
        <v>201</v>
      </c>
      <c r="B75" t="s">
        <v>37</v>
      </c>
      <c r="C75" t="s">
        <v>45</v>
      </c>
      <c r="D75" t="s">
        <v>148</v>
      </c>
      <c r="E75" t="s">
        <v>39</v>
      </c>
      <c r="F75" t="s">
        <v>117</v>
      </c>
      <c r="G75" t="s">
        <v>41</v>
      </c>
      <c r="H75" t="s">
        <v>41</v>
      </c>
    </row>
    <row r="76" spans="1:8" s="26" customFormat="1" x14ac:dyDescent="0.35">
      <c r="A76" t="s">
        <v>202</v>
      </c>
      <c r="B76" s="26" t="s">
        <v>37</v>
      </c>
      <c r="C76" s="26" t="s">
        <v>45</v>
      </c>
      <c r="D76" s="26" t="s">
        <v>148</v>
      </c>
      <c r="E76" s="26" t="s">
        <v>39</v>
      </c>
    </row>
    <row r="77" spans="1:8" x14ac:dyDescent="0.35">
      <c r="A77" t="s">
        <v>200</v>
      </c>
      <c r="B77" t="s">
        <v>37</v>
      </c>
      <c r="C77" t="s">
        <v>45</v>
      </c>
      <c r="D77" t="s">
        <v>148</v>
      </c>
      <c r="E77" t="s">
        <v>39</v>
      </c>
      <c r="F77" t="s">
        <v>39</v>
      </c>
      <c r="G77" t="s">
        <v>41</v>
      </c>
      <c r="H77" t="s">
        <v>41</v>
      </c>
    </row>
    <row r="78" spans="1:8" x14ac:dyDescent="0.35">
      <c r="A78" t="s">
        <v>204</v>
      </c>
      <c r="B78" t="s">
        <v>37</v>
      </c>
      <c r="C78" t="s">
        <v>45</v>
      </c>
      <c r="D78" t="s">
        <v>148</v>
      </c>
      <c r="E78" t="s">
        <v>39</v>
      </c>
      <c r="F78" t="s">
        <v>60</v>
      </c>
      <c r="G78" t="s">
        <v>41</v>
      </c>
      <c r="H78" t="s">
        <v>41</v>
      </c>
    </row>
    <row r="79" spans="1:8" x14ac:dyDescent="0.35">
      <c r="A79" t="s">
        <v>203</v>
      </c>
      <c r="B79" t="s">
        <v>37</v>
      </c>
      <c r="C79" t="s">
        <v>45</v>
      </c>
      <c r="D79" t="s">
        <v>148</v>
      </c>
      <c r="E79" t="s">
        <v>129</v>
      </c>
      <c r="F79" t="s">
        <v>130</v>
      </c>
      <c r="G79" t="s">
        <v>41</v>
      </c>
      <c r="H79" t="s">
        <v>41</v>
      </c>
    </row>
    <row r="80" spans="1:8" x14ac:dyDescent="0.35">
      <c r="A80" t="s">
        <v>206</v>
      </c>
      <c r="B80" t="s">
        <v>37</v>
      </c>
      <c r="C80" t="s">
        <v>45</v>
      </c>
      <c r="D80" t="s">
        <v>148</v>
      </c>
      <c r="E80" t="s">
        <v>62</v>
      </c>
      <c r="F80" t="s">
        <v>124</v>
      </c>
      <c r="G80" t="s">
        <v>82</v>
      </c>
      <c r="H80" t="s">
        <v>41</v>
      </c>
    </row>
    <row r="81" spans="1:8" x14ac:dyDescent="0.35">
      <c r="A81" t="s">
        <v>205</v>
      </c>
      <c r="B81" t="s">
        <v>37</v>
      </c>
      <c r="C81" t="s">
        <v>45</v>
      </c>
      <c r="D81" t="s">
        <v>148</v>
      </c>
      <c r="E81" t="s">
        <v>133</v>
      </c>
      <c r="F81" t="s">
        <v>104</v>
      </c>
      <c r="G81" t="s">
        <v>118</v>
      </c>
      <c r="H81" t="s">
        <v>41</v>
      </c>
    </row>
    <row r="82" spans="1:8" x14ac:dyDescent="0.35">
      <c r="A82" t="s">
        <v>207</v>
      </c>
      <c r="B82" t="s">
        <v>37</v>
      </c>
      <c r="C82" t="s">
        <v>45</v>
      </c>
      <c r="D82" t="s">
        <v>148</v>
      </c>
      <c r="E82" t="s">
        <v>39</v>
      </c>
      <c r="F82" t="s">
        <v>41</v>
      </c>
      <c r="G82" t="s">
        <v>41</v>
      </c>
      <c r="H82" t="s">
        <v>41</v>
      </c>
    </row>
    <row r="83" spans="1:8" x14ac:dyDescent="0.35">
      <c r="A83" t="s">
        <v>208</v>
      </c>
      <c r="B83" t="s">
        <v>37</v>
      </c>
      <c r="C83" t="s">
        <v>45</v>
      </c>
      <c r="D83" t="s">
        <v>148</v>
      </c>
      <c r="E83" t="s">
        <v>134</v>
      </c>
      <c r="F83" t="s">
        <v>39</v>
      </c>
      <c r="G83" t="s">
        <v>41</v>
      </c>
      <c r="H83" t="s">
        <v>41</v>
      </c>
    </row>
    <row r="84" spans="1:8" x14ac:dyDescent="0.35">
      <c r="A84" t="s">
        <v>209</v>
      </c>
      <c r="B84" t="s">
        <v>37</v>
      </c>
      <c r="C84" t="s">
        <v>45</v>
      </c>
      <c r="D84" t="s">
        <v>148</v>
      </c>
      <c r="E84" t="s">
        <v>39</v>
      </c>
      <c r="F84" t="s">
        <v>39</v>
      </c>
      <c r="G84" t="s">
        <v>47</v>
      </c>
      <c r="H84" t="s">
        <v>41</v>
      </c>
    </row>
    <row r="85" spans="1:8" x14ac:dyDescent="0.35">
      <c r="A85" t="s">
        <v>210</v>
      </c>
      <c r="B85" t="s">
        <v>37</v>
      </c>
      <c r="C85" t="s">
        <v>45</v>
      </c>
      <c r="D85" t="s">
        <v>148</v>
      </c>
      <c r="E85" t="s">
        <v>39</v>
      </c>
      <c r="F85" t="s">
        <v>62</v>
      </c>
      <c r="G85" t="s">
        <v>41</v>
      </c>
      <c r="H85" t="s">
        <v>41</v>
      </c>
    </row>
    <row r="86" spans="1:8" x14ac:dyDescent="0.35">
      <c r="A86" t="s">
        <v>211</v>
      </c>
      <c r="B86" t="s">
        <v>37</v>
      </c>
      <c r="C86" t="s">
        <v>45</v>
      </c>
      <c r="D86" t="s">
        <v>148</v>
      </c>
      <c r="E86" t="s">
        <v>39</v>
      </c>
      <c r="F86" t="s">
        <v>136</v>
      </c>
      <c r="G86" t="s">
        <v>137</v>
      </c>
      <c r="H86" t="s">
        <v>41</v>
      </c>
    </row>
    <row r="87" spans="1:8" x14ac:dyDescent="0.35">
      <c r="A87" t="s">
        <v>212</v>
      </c>
      <c r="B87" t="s">
        <v>37</v>
      </c>
      <c r="C87" t="s">
        <v>45</v>
      </c>
      <c r="D87" t="s">
        <v>148</v>
      </c>
      <c r="E87" t="s">
        <v>39</v>
      </c>
      <c r="F87" t="s">
        <v>41</v>
      </c>
      <c r="G87" t="s">
        <v>41</v>
      </c>
      <c r="H87" t="s">
        <v>41</v>
      </c>
    </row>
    <row r="88" spans="1:8" x14ac:dyDescent="0.35">
      <c r="A88" t="s">
        <v>213</v>
      </c>
      <c r="B88" t="s">
        <v>37</v>
      </c>
      <c r="C88" t="s">
        <v>45</v>
      </c>
      <c r="D88" t="s">
        <v>148</v>
      </c>
      <c r="E88" t="s">
        <v>39</v>
      </c>
      <c r="F88" t="s">
        <v>122</v>
      </c>
      <c r="G88" t="s">
        <v>41</v>
      </c>
      <c r="H88" t="s">
        <v>41</v>
      </c>
    </row>
    <row r="89" spans="1:8" x14ac:dyDescent="0.35">
      <c r="A89" t="s">
        <v>214</v>
      </c>
      <c r="B89" t="s">
        <v>37</v>
      </c>
      <c r="C89" t="s">
        <v>45</v>
      </c>
      <c r="D89" t="s">
        <v>148</v>
      </c>
      <c r="E89" t="s">
        <v>39</v>
      </c>
      <c r="F89" t="s">
        <v>138</v>
      </c>
      <c r="G89" t="s">
        <v>138</v>
      </c>
      <c r="H89" t="s">
        <v>41</v>
      </c>
    </row>
    <row r="90" spans="1:8" x14ac:dyDescent="0.35">
      <c r="A90" s="50" t="s">
        <v>139</v>
      </c>
      <c r="B90" t="s">
        <v>37</v>
      </c>
      <c r="C90" t="s">
        <v>45</v>
      </c>
      <c r="D90" t="s">
        <v>148</v>
      </c>
      <c r="E90" t="s">
        <v>39</v>
      </c>
      <c r="F90" t="s">
        <v>142</v>
      </c>
      <c r="G90" t="s">
        <v>143</v>
      </c>
      <c r="H90" t="s">
        <v>141</v>
      </c>
    </row>
    <row r="91" spans="1:8" x14ac:dyDescent="0.35">
      <c r="A91" t="s">
        <v>215</v>
      </c>
      <c r="B91" t="s">
        <v>37</v>
      </c>
      <c r="C91" t="s">
        <v>45</v>
      </c>
      <c r="D91" t="s">
        <v>148</v>
      </c>
      <c r="E91" t="s">
        <v>144</v>
      </c>
      <c r="F91" t="s">
        <v>135</v>
      </c>
      <c r="G91" t="s">
        <v>135</v>
      </c>
      <c r="H91" t="s">
        <v>41</v>
      </c>
    </row>
    <row r="92" spans="1:8" x14ac:dyDescent="0.35">
      <c r="A92" t="s">
        <v>216</v>
      </c>
      <c r="B92" t="s">
        <v>37</v>
      </c>
      <c r="C92" t="s">
        <v>45</v>
      </c>
      <c r="D92" t="s">
        <v>148</v>
      </c>
      <c r="E92" t="s">
        <v>47</v>
      </c>
      <c r="F92" t="s">
        <v>145</v>
      </c>
      <c r="G92" t="s">
        <v>41</v>
      </c>
      <c r="H92" t="s">
        <v>41</v>
      </c>
    </row>
    <row r="93" spans="1:8" x14ac:dyDescent="0.35">
      <c r="A93" t="s">
        <v>217</v>
      </c>
      <c r="B93" t="s">
        <v>37</v>
      </c>
      <c r="C93" t="s">
        <v>45</v>
      </c>
      <c r="D93" t="s">
        <v>148</v>
      </c>
      <c r="E93" t="s">
        <v>47</v>
      </c>
      <c r="F93" t="s">
        <v>41</v>
      </c>
      <c r="G93" t="s">
        <v>41</v>
      </c>
      <c r="H93" t="s">
        <v>41</v>
      </c>
    </row>
    <row r="95" spans="1:8" x14ac:dyDescent="0.35">
      <c r="A95" s="24" t="s">
        <v>31</v>
      </c>
      <c r="B95" s="24" t="s">
        <v>29</v>
      </c>
      <c r="C95" s="24" t="s">
        <v>32</v>
      </c>
      <c r="D95" s="24" t="s">
        <v>146</v>
      </c>
      <c r="E95" s="24" t="s">
        <v>33</v>
      </c>
      <c r="F95" s="24" t="s">
        <v>34</v>
      </c>
      <c r="G95" s="24" t="s">
        <v>35</v>
      </c>
      <c r="H95" s="24" t="s">
        <v>36</v>
      </c>
    </row>
    <row r="96" spans="1:8" x14ac:dyDescent="0.35">
      <c r="A96" t="s">
        <v>218</v>
      </c>
      <c r="B96" t="s">
        <v>46</v>
      </c>
      <c r="C96" t="s">
        <v>45</v>
      </c>
      <c r="D96" t="s">
        <v>149</v>
      </c>
      <c r="E96" t="s">
        <v>39</v>
      </c>
      <c r="F96" t="s">
        <v>39</v>
      </c>
      <c r="G96" t="s">
        <v>47</v>
      </c>
      <c r="H96" t="s">
        <v>41</v>
      </c>
    </row>
    <row r="97" spans="1:8" x14ac:dyDescent="0.35">
      <c r="A97" t="s">
        <v>219</v>
      </c>
      <c r="B97" t="s">
        <v>46</v>
      </c>
      <c r="C97" t="s">
        <v>45</v>
      </c>
      <c r="D97" t="s">
        <v>149</v>
      </c>
      <c r="E97" t="s">
        <v>39</v>
      </c>
      <c r="F97" t="s">
        <v>60</v>
      </c>
      <c r="G97" t="s">
        <v>61</v>
      </c>
      <c r="H97" t="s">
        <v>41</v>
      </c>
    </row>
    <row r="98" spans="1:8" x14ac:dyDescent="0.35">
      <c r="A98" t="s">
        <v>220</v>
      </c>
      <c r="B98" t="s">
        <v>46</v>
      </c>
      <c r="C98" t="s">
        <v>45</v>
      </c>
      <c r="D98" t="s">
        <v>149</v>
      </c>
      <c r="E98" t="s">
        <v>39</v>
      </c>
      <c r="F98" t="s">
        <v>62</v>
      </c>
      <c r="G98" t="s">
        <v>41</v>
      </c>
      <c r="H98" t="s">
        <v>41</v>
      </c>
    </row>
    <row r="99" spans="1:8" s="26" customFormat="1" x14ac:dyDescent="0.35">
      <c r="A99" t="s">
        <v>221</v>
      </c>
      <c r="B99" s="26" t="s">
        <v>46</v>
      </c>
      <c r="C99" s="26" t="s">
        <v>45</v>
      </c>
      <c r="D99" s="26" t="s">
        <v>149</v>
      </c>
      <c r="E99" s="26" t="s">
        <v>39</v>
      </c>
    </row>
    <row r="100" spans="1:8" x14ac:dyDescent="0.35">
      <c r="A100" t="s">
        <v>222</v>
      </c>
      <c r="B100" t="s">
        <v>46</v>
      </c>
      <c r="C100" t="s">
        <v>45</v>
      </c>
      <c r="D100" t="s">
        <v>149</v>
      </c>
      <c r="E100" t="s">
        <v>39</v>
      </c>
      <c r="F100" t="s">
        <v>61</v>
      </c>
      <c r="G100" t="s">
        <v>61</v>
      </c>
      <c r="H100" t="s">
        <v>64</v>
      </c>
    </row>
    <row r="101" spans="1:8" x14ac:dyDescent="0.35">
      <c r="A101" t="s">
        <v>223</v>
      </c>
      <c r="B101" t="s">
        <v>46</v>
      </c>
      <c r="C101" t="s">
        <v>45</v>
      </c>
      <c r="D101" t="s">
        <v>149</v>
      </c>
      <c r="E101" t="s">
        <v>39</v>
      </c>
      <c r="F101" t="s">
        <v>79</v>
      </c>
      <c r="G101" t="s">
        <v>80</v>
      </c>
      <c r="H101" t="s">
        <v>80</v>
      </c>
    </row>
    <row r="102" spans="1:8" x14ac:dyDescent="0.35">
      <c r="A102" t="s">
        <v>224</v>
      </c>
      <c r="B102" t="s">
        <v>46</v>
      </c>
      <c r="C102" t="s">
        <v>45</v>
      </c>
      <c r="D102" t="s">
        <v>149</v>
      </c>
      <c r="E102" t="s">
        <v>39</v>
      </c>
      <c r="F102" t="s">
        <v>61</v>
      </c>
      <c r="G102" t="s">
        <v>61</v>
      </c>
      <c r="H102" t="s">
        <v>41</v>
      </c>
    </row>
    <row r="103" spans="1:8" x14ac:dyDescent="0.35">
      <c r="A103" t="s">
        <v>225</v>
      </c>
      <c r="B103" t="s">
        <v>46</v>
      </c>
      <c r="C103" t="s">
        <v>45</v>
      </c>
      <c r="D103" t="s">
        <v>149</v>
      </c>
      <c r="E103" t="s">
        <v>39</v>
      </c>
      <c r="F103" t="s">
        <v>39</v>
      </c>
      <c r="G103" t="s">
        <v>39</v>
      </c>
      <c r="H103" t="s">
        <v>41</v>
      </c>
    </row>
    <row r="104" spans="1:8" x14ac:dyDescent="0.35">
      <c r="A104" t="s">
        <v>226</v>
      </c>
      <c r="B104" t="s">
        <v>46</v>
      </c>
      <c r="C104" t="s">
        <v>45</v>
      </c>
      <c r="D104" t="s">
        <v>149</v>
      </c>
      <c r="E104" t="s">
        <v>39</v>
      </c>
      <c r="F104" t="s">
        <v>99</v>
      </c>
      <c r="G104" t="s">
        <v>100</v>
      </c>
      <c r="H104" t="s">
        <v>41</v>
      </c>
    </row>
    <row r="105" spans="1:8" s="26" customFormat="1" x14ac:dyDescent="0.35">
      <c r="A105" t="s">
        <v>227</v>
      </c>
      <c r="B105" s="26" t="s">
        <v>46</v>
      </c>
      <c r="C105" s="26" t="s">
        <v>45</v>
      </c>
      <c r="D105" s="26" t="s">
        <v>149</v>
      </c>
      <c r="E105" s="26" t="s">
        <v>39</v>
      </c>
    </row>
    <row r="106" spans="1:8" x14ac:dyDescent="0.35">
      <c r="A106" t="s">
        <v>228</v>
      </c>
      <c r="B106" t="s">
        <v>46</v>
      </c>
      <c r="C106" t="s">
        <v>45</v>
      </c>
      <c r="D106" t="s">
        <v>149</v>
      </c>
      <c r="E106" t="s">
        <v>110</v>
      </c>
      <c r="F106" t="s">
        <v>111</v>
      </c>
      <c r="G106" t="s">
        <v>112</v>
      </c>
      <c r="H106" t="s">
        <v>109</v>
      </c>
    </row>
    <row r="107" spans="1:8" x14ac:dyDescent="0.35">
      <c r="A107" t="s">
        <v>229</v>
      </c>
      <c r="B107" t="s">
        <v>46</v>
      </c>
      <c r="C107" t="s">
        <v>45</v>
      </c>
      <c r="D107" t="s">
        <v>149</v>
      </c>
      <c r="E107" t="s">
        <v>39</v>
      </c>
      <c r="F107" t="s">
        <v>39</v>
      </c>
      <c r="G107" t="s">
        <v>41</v>
      </c>
      <c r="H107" t="s">
        <v>41</v>
      </c>
    </row>
    <row r="108" spans="1:8" x14ac:dyDescent="0.35">
      <c r="A108" t="s">
        <v>230</v>
      </c>
      <c r="B108" t="s">
        <v>46</v>
      </c>
      <c r="C108" t="s">
        <v>45</v>
      </c>
      <c r="D108" t="s">
        <v>149</v>
      </c>
      <c r="E108" t="s">
        <v>39</v>
      </c>
      <c r="F108" t="s">
        <v>39</v>
      </c>
      <c r="G108" t="s">
        <v>41</v>
      </c>
      <c r="H108" t="s">
        <v>41</v>
      </c>
    </row>
    <row r="109" spans="1:8" x14ac:dyDescent="0.35">
      <c r="A109" t="s">
        <v>231</v>
      </c>
      <c r="B109" t="s">
        <v>46</v>
      </c>
      <c r="C109" t="s">
        <v>45</v>
      </c>
      <c r="D109" t="s">
        <v>149</v>
      </c>
      <c r="E109" t="s">
        <v>39</v>
      </c>
      <c r="F109" t="s">
        <v>40</v>
      </c>
      <c r="G109" t="s">
        <v>41</v>
      </c>
      <c r="H109" t="s">
        <v>41</v>
      </c>
    </row>
    <row r="110" spans="1:8" x14ac:dyDescent="0.35">
      <c r="A110" t="s">
        <v>232</v>
      </c>
      <c r="B110" t="s">
        <v>46</v>
      </c>
      <c r="C110" t="s">
        <v>45</v>
      </c>
      <c r="D110" t="s">
        <v>149</v>
      </c>
      <c r="E110" t="s">
        <v>123</v>
      </c>
      <c r="F110" t="s">
        <v>39</v>
      </c>
      <c r="G110" t="s">
        <v>124</v>
      </c>
      <c r="H110" t="s">
        <v>41</v>
      </c>
    </row>
    <row r="111" spans="1:8" x14ac:dyDescent="0.35">
      <c r="A111" t="s">
        <v>233</v>
      </c>
      <c r="B111" t="s">
        <v>46</v>
      </c>
      <c r="C111" t="s">
        <v>45</v>
      </c>
      <c r="D111" t="s">
        <v>149</v>
      </c>
      <c r="E111" t="s">
        <v>39</v>
      </c>
      <c r="F111" t="s">
        <v>47</v>
      </c>
      <c r="G111" t="s">
        <v>41</v>
      </c>
      <c r="H111" t="s">
        <v>41</v>
      </c>
    </row>
    <row r="112" spans="1:8" x14ac:dyDescent="0.35">
      <c r="A112" t="s">
        <v>234</v>
      </c>
      <c r="B112" t="s">
        <v>46</v>
      </c>
      <c r="C112" t="s">
        <v>45</v>
      </c>
      <c r="D112" t="s">
        <v>149</v>
      </c>
      <c r="E112" t="s">
        <v>39</v>
      </c>
      <c r="F112" t="s">
        <v>94</v>
      </c>
      <c r="G112" t="s">
        <v>82</v>
      </c>
      <c r="H112" t="s">
        <v>55</v>
      </c>
    </row>
    <row r="113" spans="1:8" x14ac:dyDescent="0.35">
      <c r="A113" t="s">
        <v>235</v>
      </c>
      <c r="B113" t="s">
        <v>46</v>
      </c>
      <c r="C113" t="s">
        <v>45</v>
      </c>
      <c r="D113" t="s">
        <v>149</v>
      </c>
      <c r="E113" t="s">
        <v>39</v>
      </c>
      <c r="F113" t="s">
        <v>39</v>
      </c>
      <c r="G113" t="s">
        <v>39</v>
      </c>
      <c r="H113" t="s">
        <v>41</v>
      </c>
    </row>
    <row r="114" spans="1:8" x14ac:dyDescent="0.35">
      <c r="A114" t="s">
        <v>236</v>
      </c>
      <c r="B114" t="s">
        <v>46</v>
      </c>
      <c r="C114" t="s">
        <v>45</v>
      </c>
      <c r="D114" t="s">
        <v>149</v>
      </c>
      <c r="E114" t="s">
        <v>39</v>
      </c>
      <c r="F114" t="s">
        <v>124</v>
      </c>
      <c r="G114" t="s">
        <v>40</v>
      </c>
      <c r="H114" t="s">
        <v>41</v>
      </c>
    </row>
    <row r="115" spans="1:8" x14ac:dyDescent="0.35">
      <c r="A115" t="s">
        <v>237</v>
      </c>
      <c r="B115" t="s">
        <v>46</v>
      </c>
      <c r="C115" t="s">
        <v>45</v>
      </c>
      <c r="D115" t="s">
        <v>149</v>
      </c>
      <c r="E115" t="s">
        <v>143</v>
      </c>
      <c r="F115" t="s">
        <v>55</v>
      </c>
      <c r="G115" t="s">
        <v>41</v>
      </c>
      <c r="H115" t="s">
        <v>41</v>
      </c>
    </row>
    <row r="116" spans="1:8" s="26" customFormat="1" x14ac:dyDescent="0.35">
      <c r="A116" t="s">
        <v>238</v>
      </c>
      <c r="B116" s="26" t="s">
        <v>46</v>
      </c>
      <c r="C116" s="27">
        <v>2020</v>
      </c>
      <c r="D116" s="26" t="s">
        <v>149</v>
      </c>
      <c r="E116" s="26" t="s">
        <v>65</v>
      </c>
      <c r="F116" s="26" t="s">
        <v>119</v>
      </c>
      <c r="G116" s="26" t="s">
        <v>119</v>
      </c>
      <c r="H116" s="26" t="s">
        <v>55</v>
      </c>
    </row>
    <row r="117" spans="1:8" x14ac:dyDescent="0.35">
      <c r="A117" t="s">
        <v>239</v>
      </c>
      <c r="B117" t="s">
        <v>46</v>
      </c>
      <c r="C117" t="s">
        <v>45</v>
      </c>
      <c r="D117" t="s">
        <v>149</v>
      </c>
      <c r="E117" t="s">
        <v>39</v>
      </c>
      <c r="F117" t="s">
        <v>47</v>
      </c>
      <c r="G117" t="s">
        <v>39</v>
      </c>
      <c r="H117" t="s">
        <v>41</v>
      </c>
    </row>
    <row r="118" spans="1:8" s="26" customFormat="1" x14ac:dyDescent="0.35">
      <c r="A118" t="s">
        <v>240</v>
      </c>
      <c r="B118" s="26" t="s">
        <v>46</v>
      </c>
      <c r="C118" s="26" t="s">
        <v>45</v>
      </c>
      <c r="D118" s="26" t="s">
        <v>149</v>
      </c>
      <c r="E118" s="26" t="s">
        <v>39</v>
      </c>
      <c r="F118" s="26" t="s">
        <v>39</v>
      </c>
      <c r="G118" s="26" t="s">
        <v>39</v>
      </c>
    </row>
    <row r="119" spans="1:8" s="26" customFormat="1" x14ac:dyDescent="0.35">
      <c r="A119" s="50" t="s">
        <v>241</v>
      </c>
      <c r="B119" s="26" t="s">
        <v>46</v>
      </c>
      <c r="C119" s="26" t="s">
        <v>45</v>
      </c>
      <c r="D119" s="26" t="s">
        <v>149</v>
      </c>
    </row>
  </sheetData>
  <sheetProtection algorithmName="SHA-512" hashValue="FuEiLP1bL+q6/wUo5CVcGuvpuLSEbybu3wvtsUo0Ccyqt/Ctn3bCghp52Jl8QCdVcNuiVusFM1xCvt7oc3ujpQ==" saltValue="kaspe2rDA+5C26mOn+owRw==" spinCount="100000" sheet="1" objects="1" scenarios="1"/>
  <sortState xmlns:xlrd2="http://schemas.microsoft.com/office/spreadsheetml/2017/richdata2" ref="A20:H93">
    <sortCondition descending="1" ref="D20:D93"/>
    <sortCondition ref="A20:A93"/>
  </sortState>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3"/>
  <sheetViews>
    <sheetView workbookViewId="0">
      <selection activeCell="A5" sqref="A5"/>
    </sheetView>
  </sheetViews>
  <sheetFormatPr defaultRowHeight="14.5" x14ac:dyDescent="0.35"/>
  <cols>
    <col min="1" max="1" width="24.453125" customWidth="1"/>
    <col min="2" max="2" width="22.453125" customWidth="1"/>
    <col min="3" max="3" width="15.453125" customWidth="1"/>
    <col min="4" max="4" width="23.6328125" customWidth="1"/>
    <col min="5" max="5" width="26.453125" customWidth="1"/>
    <col min="6" max="6" width="40.1796875" customWidth="1"/>
    <col min="7" max="9" width="12.453125" customWidth="1"/>
    <col min="10" max="10" width="13" customWidth="1"/>
    <col min="11" max="12" width="13.90625" customWidth="1"/>
    <col min="13" max="13" width="13.453125" customWidth="1"/>
    <col min="14" max="14" width="12.453125" customWidth="1"/>
  </cols>
  <sheetData>
    <row r="1" spans="1:6" x14ac:dyDescent="0.35">
      <c r="A1" s="9" t="s">
        <v>172</v>
      </c>
    </row>
    <row r="3" spans="1:6" ht="14.5" customHeight="1" x14ac:dyDescent="0.35">
      <c r="A3" t="s">
        <v>13</v>
      </c>
    </row>
    <row r="4" spans="1:6" x14ac:dyDescent="0.35">
      <c r="A4" t="s">
        <v>14</v>
      </c>
    </row>
    <row r="5" spans="1:6" ht="15" customHeight="1" x14ac:dyDescent="0.35"/>
    <row r="6" spans="1:6" x14ac:dyDescent="0.35">
      <c r="A6" s="8" t="s">
        <v>18</v>
      </c>
    </row>
    <row r="7" spans="1:6" x14ac:dyDescent="0.35">
      <c r="A7" s="9">
        <v>2020</v>
      </c>
    </row>
    <row r="8" spans="1:6" x14ac:dyDescent="0.35">
      <c r="A8" t="s">
        <v>0</v>
      </c>
      <c r="B8" t="s">
        <v>1</v>
      </c>
      <c r="C8" t="s">
        <v>2</v>
      </c>
      <c r="D8" t="s">
        <v>3</v>
      </c>
      <c r="E8" t="s">
        <v>4</v>
      </c>
      <c r="F8" t="s">
        <v>11</v>
      </c>
    </row>
    <row r="9" spans="1:6" x14ac:dyDescent="0.35">
      <c r="A9">
        <v>70</v>
      </c>
      <c r="B9">
        <v>20</v>
      </c>
      <c r="C9">
        <v>10</v>
      </c>
      <c r="D9">
        <v>2</v>
      </c>
      <c r="E9">
        <f>SUM(A9:D9)</f>
        <v>102</v>
      </c>
      <c r="F9" s="4">
        <f>E9/MAX($E$9:$E$12)*100</f>
        <v>72.340425531914903</v>
      </c>
    </row>
    <row r="10" spans="1:6" x14ac:dyDescent="0.35">
      <c r="A10">
        <v>80</v>
      </c>
      <c r="B10">
        <v>30</v>
      </c>
      <c r="C10">
        <v>20</v>
      </c>
      <c r="D10">
        <v>1</v>
      </c>
      <c r="E10">
        <f t="shared" ref="E10:E12" si="0">SUM(A10:D10)</f>
        <v>131</v>
      </c>
      <c r="F10" s="4">
        <f t="shared" ref="F10:F12" si="1">E10/MAX($E$9:$E$12)*100</f>
        <v>92.907801418439718</v>
      </c>
    </row>
    <row r="11" spans="1:6" x14ac:dyDescent="0.35">
      <c r="A11">
        <v>90</v>
      </c>
      <c r="B11">
        <v>40</v>
      </c>
      <c r="C11">
        <v>10</v>
      </c>
      <c r="D11">
        <v>1</v>
      </c>
      <c r="E11">
        <f t="shared" si="0"/>
        <v>141</v>
      </c>
      <c r="F11" s="4">
        <f t="shared" si="1"/>
        <v>100</v>
      </c>
    </row>
    <row r="12" spans="1:6" ht="14.5" customHeight="1" x14ac:dyDescent="0.35">
      <c r="A12">
        <v>60</v>
      </c>
      <c r="B12">
        <v>10</v>
      </c>
      <c r="C12">
        <v>5</v>
      </c>
      <c r="D12">
        <v>2</v>
      </c>
      <c r="E12">
        <f t="shared" si="0"/>
        <v>77</v>
      </c>
      <c r="F12" s="4">
        <f t="shared" si="1"/>
        <v>54.609929078014183</v>
      </c>
    </row>
    <row r="14" spans="1:6" ht="14.5" customHeight="1" x14ac:dyDescent="0.35">
      <c r="A14" s="7" t="s">
        <v>12</v>
      </c>
    </row>
    <row r="15" spans="1:6" ht="14.5" customHeight="1" x14ac:dyDescent="0.35">
      <c r="A15" t="s">
        <v>15</v>
      </c>
    </row>
    <row r="16" spans="1:6" x14ac:dyDescent="0.35">
      <c r="A16" t="s">
        <v>0</v>
      </c>
      <c r="B16" t="s">
        <v>1</v>
      </c>
      <c r="C16" t="s">
        <v>2</v>
      </c>
      <c r="D16" t="s">
        <v>3</v>
      </c>
      <c r="E16" t="s">
        <v>4</v>
      </c>
      <c r="F16" t="s">
        <v>16</v>
      </c>
    </row>
    <row r="17" spans="1:13" x14ac:dyDescent="0.35">
      <c r="A17">
        <v>30</v>
      </c>
      <c r="B17">
        <v>10</v>
      </c>
      <c r="C17">
        <v>5</v>
      </c>
      <c r="D17">
        <v>1</v>
      </c>
      <c r="E17">
        <f>SUM(A17:D17)</f>
        <v>46</v>
      </c>
      <c r="F17" s="4">
        <f>E17/MAX($E$17:$E$20)*100</f>
        <v>40.350877192982452</v>
      </c>
    </row>
    <row r="18" spans="1:13" x14ac:dyDescent="0.35">
      <c r="A18">
        <v>80</v>
      </c>
      <c r="B18">
        <v>30</v>
      </c>
      <c r="C18">
        <v>2</v>
      </c>
      <c r="D18">
        <v>0</v>
      </c>
      <c r="E18">
        <f t="shared" ref="E18:E20" si="2">SUM(A18:D18)</f>
        <v>112</v>
      </c>
      <c r="F18" s="4">
        <f t="shared" ref="F18:F20" si="3">E18/MAX($E$17:$E$20)*100</f>
        <v>98.245614035087712</v>
      </c>
    </row>
    <row r="19" spans="1:13" x14ac:dyDescent="0.35">
      <c r="A19">
        <v>65</v>
      </c>
      <c r="B19">
        <v>45</v>
      </c>
      <c r="C19">
        <v>3</v>
      </c>
      <c r="D19">
        <v>1</v>
      </c>
      <c r="E19">
        <f t="shared" si="2"/>
        <v>114</v>
      </c>
      <c r="F19" s="4">
        <f t="shared" si="3"/>
        <v>100</v>
      </c>
    </row>
    <row r="20" spans="1:13" x14ac:dyDescent="0.35">
      <c r="A20">
        <v>50</v>
      </c>
      <c r="B20">
        <v>20</v>
      </c>
      <c r="C20">
        <v>5</v>
      </c>
      <c r="D20">
        <v>2</v>
      </c>
      <c r="E20">
        <f t="shared" si="2"/>
        <v>77</v>
      </c>
      <c r="F20" s="4">
        <f t="shared" si="3"/>
        <v>67.543859649122808</v>
      </c>
    </row>
    <row r="21" spans="1:13" x14ac:dyDescent="0.35">
      <c r="F21" s="4"/>
    </row>
    <row r="22" spans="1:13" x14ac:dyDescent="0.35">
      <c r="A22" t="s">
        <v>17</v>
      </c>
    </row>
    <row r="23" spans="1:13" ht="43.5" x14ac:dyDescent="0.35">
      <c r="A23" s="2" t="s">
        <v>7</v>
      </c>
      <c r="B23" s="2" t="s">
        <v>5</v>
      </c>
      <c r="C23" s="1" t="s">
        <v>6</v>
      </c>
      <c r="D23" s="3" t="s">
        <v>8</v>
      </c>
      <c r="E23" s="15" t="s">
        <v>9</v>
      </c>
    </row>
    <row r="24" spans="1:13" x14ac:dyDescent="0.35">
      <c r="A24" s="10">
        <f>F9</f>
        <v>72.340425531914903</v>
      </c>
      <c r="B24" s="13">
        <f>F17</f>
        <v>40.350877192982452</v>
      </c>
      <c r="C24" s="11">
        <f>100*(B24-A24)/A24</f>
        <v>-44.220846233230148</v>
      </c>
      <c r="D24" s="4">
        <f>AVERAGE($C$24:$C$40)</f>
        <v>35.548220860753098</v>
      </c>
      <c r="E24" s="6">
        <f>IF(B24&gt;=80,12,((B24/100*12)+((C24/MAX($C$24:$C$40))/(D24/100))))</f>
        <v>4.2201213049951383</v>
      </c>
      <c r="G24" s="23">
        <f>+B24*C24</f>
        <v>-1784.3499357268304</v>
      </c>
    </row>
    <row r="25" spans="1:13" x14ac:dyDescent="0.35">
      <c r="A25" s="10">
        <f t="shared" ref="A25:A27" si="4">F10</f>
        <v>92.907801418439718</v>
      </c>
      <c r="B25" s="13">
        <f t="shared" ref="B25:B27" si="5">F18</f>
        <v>98.245614035087712</v>
      </c>
      <c r="C25" s="11">
        <f t="shared" ref="C25:C40" si="6">100*(B25-A25)/A25</f>
        <v>5.7452792286058569</v>
      </c>
      <c r="D25" s="4">
        <f t="shared" ref="D25:D40" si="7">AVERAGE($C$24:$C$40)</f>
        <v>35.548220860753098</v>
      </c>
      <c r="E25" s="6">
        <f t="shared" ref="E25:E40" si="8">IF(B25&gt;=80,12,((B25/100*12)+((C25/MAX($C$24:$C$40))/(D25/100))))</f>
        <v>12</v>
      </c>
      <c r="G25" s="23">
        <f t="shared" ref="G25:G40" si="9">+B25*C25</f>
        <v>564.44848561741753</v>
      </c>
    </row>
    <row r="26" spans="1:13" x14ac:dyDescent="0.35">
      <c r="A26" s="10">
        <f t="shared" si="4"/>
        <v>100</v>
      </c>
      <c r="B26" s="13">
        <f t="shared" si="5"/>
        <v>100</v>
      </c>
      <c r="C26" s="11">
        <f t="shared" si="6"/>
        <v>0</v>
      </c>
      <c r="D26" s="4">
        <f t="shared" si="7"/>
        <v>35.548220860753098</v>
      </c>
      <c r="E26" s="6">
        <f t="shared" si="8"/>
        <v>12</v>
      </c>
      <c r="G26" s="23">
        <f t="shared" si="9"/>
        <v>0</v>
      </c>
    </row>
    <row r="27" spans="1:13" x14ac:dyDescent="0.35">
      <c r="A27" s="10">
        <f t="shared" si="4"/>
        <v>54.609929078014183</v>
      </c>
      <c r="B27" s="13">
        <f t="shared" si="5"/>
        <v>67.543859649122808</v>
      </c>
      <c r="C27" s="11">
        <f t="shared" si="6"/>
        <v>23.684210526315798</v>
      </c>
      <c r="D27" s="4">
        <f t="shared" si="7"/>
        <v>35.548220860753098</v>
      </c>
      <c r="E27" s="6">
        <f t="shared" si="8"/>
        <v>8.4383910888127112</v>
      </c>
      <c r="G27" s="23">
        <f t="shared" si="9"/>
        <v>1599.7229916897513</v>
      </c>
    </row>
    <row r="28" spans="1:13" x14ac:dyDescent="0.35">
      <c r="A28" s="12">
        <v>20</v>
      </c>
      <c r="B28" s="14">
        <v>20</v>
      </c>
      <c r="C28" s="11">
        <f t="shared" si="6"/>
        <v>0</v>
      </c>
      <c r="D28" s="4">
        <f t="shared" si="7"/>
        <v>35.548220860753098</v>
      </c>
      <c r="E28" s="6">
        <f t="shared" si="8"/>
        <v>2.4000000000000004</v>
      </c>
      <c r="G28" s="23">
        <f t="shared" si="9"/>
        <v>0</v>
      </c>
      <c r="H28" s="55" t="s">
        <v>10</v>
      </c>
      <c r="I28" s="55"/>
      <c r="J28" s="55"/>
      <c r="K28" s="55"/>
      <c r="L28" s="55"/>
      <c r="M28" s="55"/>
    </row>
    <row r="29" spans="1:13" x14ac:dyDescent="0.35">
      <c r="A29" s="12">
        <v>20</v>
      </c>
      <c r="B29" s="14">
        <v>30</v>
      </c>
      <c r="C29" s="11">
        <f t="shared" si="6"/>
        <v>50</v>
      </c>
      <c r="D29" s="4">
        <f t="shared" si="7"/>
        <v>35.548220860753098</v>
      </c>
      <c r="E29" s="6">
        <f t="shared" si="8"/>
        <v>4.3032700763823923</v>
      </c>
      <c r="G29" s="23">
        <f t="shared" si="9"/>
        <v>1500</v>
      </c>
      <c r="H29" s="55"/>
      <c r="I29" s="55"/>
      <c r="J29" s="55"/>
      <c r="K29" s="55"/>
      <c r="L29" s="55"/>
      <c r="M29" s="55"/>
    </row>
    <row r="30" spans="1:13" x14ac:dyDescent="0.35">
      <c r="A30" s="12">
        <v>20</v>
      </c>
      <c r="B30" s="14">
        <v>60</v>
      </c>
      <c r="C30" s="11">
        <f t="shared" si="6"/>
        <v>200</v>
      </c>
      <c r="D30" s="4">
        <f t="shared" si="7"/>
        <v>35.548220860753098</v>
      </c>
      <c r="E30" s="6">
        <f t="shared" si="8"/>
        <v>10.01308030552957</v>
      </c>
      <c r="G30" s="23">
        <f t="shared" si="9"/>
        <v>12000</v>
      </c>
      <c r="H30" s="55"/>
      <c r="I30" s="55"/>
      <c r="J30" s="55"/>
      <c r="K30" s="55"/>
      <c r="L30" s="55"/>
      <c r="M30" s="55"/>
    </row>
    <row r="31" spans="1:13" x14ac:dyDescent="0.35">
      <c r="A31" s="12">
        <v>40</v>
      </c>
      <c r="B31" s="14">
        <v>50</v>
      </c>
      <c r="C31" s="11">
        <f t="shared" si="6"/>
        <v>25</v>
      </c>
      <c r="D31" s="4">
        <f t="shared" si="7"/>
        <v>35.548220860753098</v>
      </c>
      <c r="E31" s="6">
        <f t="shared" si="8"/>
        <v>6.3516350381911968</v>
      </c>
      <c r="G31" s="23">
        <f t="shared" si="9"/>
        <v>1250</v>
      </c>
      <c r="H31" s="55"/>
      <c r="I31" s="55"/>
      <c r="J31" s="55"/>
      <c r="K31" s="55"/>
      <c r="L31" s="55"/>
      <c r="M31" s="55"/>
    </row>
    <row r="32" spans="1:13" x14ac:dyDescent="0.35">
      <c r="A32" s="12">
        <v>40</v>
      </c>
      <c r="B32">
        <v>79</v>
      </c>
      <c r="C32">
        <f t="shared" si="6"/>
        <v>97.5</v>
      </c>
      <c r="D32">
        <f t="shared" si="7"/>
        <v>35.548220860753098</v>
      </c>
      <c r="E32" s="6">
        <f t="shared" si="8"/>
        <v>10.851376648945667</v>
      </c>
      <c r="G32" s="23">
        <f t="shared" si="9"/>
        <v>7702.5</v>
      </c>
      <c r="H32" s="55"/>
      <c r="I32" s="55"/>
      <c r="J32" s="55"/>
      <c r="K32" s="55"/>
      <c r="L32" s="55"/>
      <c r="M32" s="55"/>
    </row>
    <row r="33" spans="1:13" x14ac:dyDescent="0.35">
      <c r="A33" s="12">
        <v>40</v>
      </c>
      <c r="B33">
        <v>80</v>
      </c>
      <c r="C33">
        <f t="shared" si="6"/>
        <v>100</v>
      </c>
      <c r="D33">
        <f t="shared" si="7"/>
        <v>35.548220860753098</v>
      </c>
      <c r="E33" s="6">
        <f t="shared" si="8"/>
        <v>12</v>
      </c>
      <c r="G33" s="23">
        <f t="shared" si="9"/>
        <v>8000</v>
      </c>
      <c r="H33" s="55"/>
      <c r="I33" s="55"/>
      <c r="J33" s="55"/>
      <c r="K33" s="55"/>
      <c r="L33" s="55"/>
      <c r="M33" s="55"/>
    </row>
    <row r="34" spans="1:13" x14ac:dyDescent="0.35">
      <c r="A34" s="12">
        <v>50</v>
      </c>
      <c r="B34">
        <v>65</v>
      </c>
      <c r="C34">
        <f t="shared" si="6"/>
        <v>30</v>
      </c>
      <c r="D34">
        <f t="shared" si="7"/>
        <v>35.548220860753098</v>
      </c>
      <c r="E34" s="6">
        <f t="shared" si="8"/>
        <v>8.2219620458294358</v>
      </c>
      <c r="G34" s="23">
        <f t="shared" si="9"/>
        <v>1950</v>
      </c>
      <c r="H34" s="55"/>
      <c r="I34" s="55"/>
      <c r="J34" s="55"/>
      <c r="K34" s="55"/>
      <c r="L34" s="55"/>
      <c r="M34" s="55"/>
    </row>
    <row r="35" spans="1:13" x14ac:dyDescent="0.35">
      <c r="A35" s="12">
        <v>50</v>
      </c>
      <c r="B35">
        <v>79</v>
      </c>
      <c r="C35">
        <f t="shared" si="6"/>
        <v>58</v>
      </c>
      <c r="D35">
        <f t="shared" si="7"/>
        <v>35.548220860753098</v>
      </c>
      <c r="E35" s="6">
        <f t="shared" si="8"/>
        <v>10.295793288603576</v>
      </c>
      <c r="G35" s="23">
        <f t="shared" si="9"/>
        <v>4582</v>
      </c>
      <c r="H35" s="55"/>
      <c r="I35" s="55"/>
      <c r="J35" s="55"/>
      <c r="K35" s="55"/>
      <c r="L35" s="55"/>
      <c r="M35" s="55"/>
    </row>
    <row r="36" spans="1:13" x14ac:dyDescent="0.35">
      <c r="A36" s="12">
        <v>60</v>
      </c>
      <c r="B36">
        <v>62</v>
      </c>
      <c r="C36">
        <f t="shared" si="6"/>
        <v>3.3333333333333335</v>
      </c>
      <c r="D36">
        <f t="shared" si="7"/>
        <v>35.548220860753098</v>
      </c>
      <c r="E36" s="6">
        <f t="shared" si="8"/>
        <v>7.4868846717588253</v>
      </c>
      <c r="G36" s="23">
        <f t="shared" si="9"/>
        <v>206.66666666666669</v>
      </c>
      <c r="H36" s="55"/>
      <c r="I36" s="55"/>
      <c r="J36" s="55"/>
      <c r="K36" s="55"/>
      <c r="L36" s="55"/>
      <c r="M36" s="55"/>
    </row>
    <row r="37" spans="1:13" x14ac:dyDescent="0.35">
      <c r="A37" s="12">
        <v>60</v>
      </c>
      <c r="B37">
        <v>79</v>
      </c>
      <c r="C37">
        <f t="shared" si="6"/>
        <v>31.666666666666668</v>
      </c>
      <c r="D37">
        <f t="shared" si="7"/>
        <v>35.548220860753098</v>
      </c>
      <c r="E37" s="6">
        <f t="shared" si="8"/>
        <v>9.9254043817088498</v>
      </c>
      <c r="G37" s="23">
        <f t="shared" si="9"/>
        <v>2501.666666666667</v>
      </c>
      <c r="H37" s="55"/>
      <c r="I37" s="55"/>
      <c r="J37" s="55"/>
      <c r="K37" s="55"/>
      <c r="L37" s="55"/>
      <c r="M37" s="55"/>
    </row>
    <row r="38" spans="1:13" x14ac:dyDescent="0.35">
      <c r="A38" s="12">
        <v>80</v>
      </c>
      <c r="B38" s="14">
        <v>80</v>
      </c>
      <c r="C38" s="11">
        <f t="shared" si="6"/>
        <v>0</v>
      </c>
      <c r="D38" s="4">
        <f t="shared" si="7"/>
        <v>35.548220860753098</v>
      </c>
      <c r="E38" s="6">
        <f t="shared" si="8"/>
        <v>12</v>
      </c>
      <c r="G38" s="23">
        <f t="shared" si="9"/>
        <v>0</v>
      </c>
      <c r="H38" s="55"/>
      <c r="I38" s="55"/>
      <c r="J38" s="55"/>
      <c r="K38" s="55"/>
      <c r="L38" s="55"/>
      <c r="M38" s="55"/>
    </row>
    <row r="39" spans="1:13" x14ac:dyDescent="0.35">
      <c r="A39" s="12">
        <v>80</v>
      </c>
      <c r="B39" s="14">
        <v>90</v>
      </c>
      <c r="C39" s="11">
        <f t="shared" si="6"/>
        <v>12.5</v>
      </c>
      <c r="D39" s="4">
        <f t="shared" si="7"/>
        <v>35.548220860753098</v>
      </c>
      <c r="E39" s="6">
        <f t="shared" si="8"/>
        <v>12</v>
      </c>
      <c r="G39" s="23">
        <f t="shared" si="9"/>
        <v>1125</v>
      </c>
      <c r="H39" s="55"/>
      <c r="I39" s="55"/>
      <c r="J39" s="55"/>
      <c r="K39" s="55"/>
      <c r="L39" s="55"/>
      <c r="M39" s="55"/>
    </row>
    <row r="40" spans="1:13" x14ac:dyDescent="0.35">
      <c r="A40" s="12">
        <v>90</v>
      </c>
      <c r="B40" s="14">
        <v>100</v>
      </c>
      <c r="C40" s="11">
        <f t="shared" si="6"/>
        <v>11.111111111111111</v>
      </c>
      <c r="D40" s="4">
        <f t="shared" si="7"/>
        <v>35.548220860753098</v>
      </c>
      <c r="E40" s="6">
        <f t="shared" si="8"/>
        <v>12</v>
      </c>
      <c r="G40" s="23">
        <f t="shared" si="9"/>
        <v>1111.1111111111111</v>
      </c>
      <c r="H40" s="55"/>
      <c r="I40" s="55"/>
      <c r="J40" s="55"/>
      <c r="K40" s="55"/>
      <c r="L40" s="55"/>
      <c r="M40" s="55"/>
    </row>
    <row r="41" spans="1:13" x14ac:dyDescent="0.35">
      <c r="D41" s="4"/>
      <c r="E41" s="5"/>
      <c r="F41" s="4"/>
    </row>
    <row r="42" spans="1:13" x14ac:dyDescent="0.35">
      <c r="F42" s="4"/>
    </row>
    <row r="43" spans="1:13" x14ac:dyDescent="0.35">
      <c r="F43" s="4"/>
    </row>
  </sheetData>
  <sheetProtection algorithmName="SHA-512" hashValue="2AzhxTHNBUFSx9JSH8p8c8Vawg5f3lsZ/FSgEhpoLILzNxC43Bd3TCgEswOUsoWNzmdWAzXdLBl4dwZdOM2GnA==" saltValue="kBYSOj8Ext9c8yGK7IC38Q==" spinCount="100000" sheet="1" objects="1" scenarios="1"/>
  <mergeCells count="1">
    <mergeCell ref="H28:M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94876453AAE54B9DD12AA6A16C9639" ma:contentTypeVersion="7" ma:contentTypeDescription="Create a new document." ma:contentTypeScope="" ma:versionID="fa482664b38468d08cc39ebee4627686">
  <xsd:schema xmlns:xsd="http://www.w3.org/2001/XMLSchema" xmlns:xs="http://www.w3.org/2001/XMLSchema" xmlns:p="http://schemas.microsoft.com/office/2006/metadata/properties" xmlns:ns2="3b6f061c-83da-413f-a503-a20cedfcf1ba" targetNamespace="http://schemas.microsoft.com/office/2006/metadata/properties" ma:root="true" ma:fieldsID="af3e15c0ea7cc3fb9690b3bafcde262e" ns2:_="">
    <xsd:import namespace="3b6f061c-83da-413f-a503-a20cedfcf1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f061c-83da-413f-a503-a20cedfcf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15925-161E-4C17-8094-4AD7DE34A8E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38E64FB-A4EF-42BD-9036-9A174463244E}">
  <ds:schemaRefs>
    <ds:schemaRef ds:uri="http://schemas.microsoft.com/sharepoint/v3/contenttype/forms"/>
  </ds:schemaRefs>
</ds:datastoreItem>
</file>

<file path=customXml/itemProps3.xml><?xml version="1.0" encoding="utf-8"?>
<ds:datastoreItem xmlns:ds="http://schemas.openxmlformats.org/officeDocument/2006/customXml" ds:itemID="{C27F0DDB-A581-449E-9635-8542F4E5C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f061c-83da-413f-a503-a20cedfcf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6.3 Category A</vt:lpstr>
      <vt:lpstr>6.3 Category B</vt:lpstr>
      <vt:lpstr>6.3 Category C</vt:lpstr>
      <vt:lpstr>6.3 Data</vt:lpstr>
      <vt:lpstr> 6.3 Original</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Coetzee</dc:creator>
  <cp:lastModifiedBy>Marileen De Wet</cp:lastModifiedBy>
  <dcterms:created xsi:type="dcterms:W3CDTF">2022-01-12T11:36:14Z</dcterms:created>
  <dcterms:modified xsi:type="dcterms:W3CDTF">2022-05-17T14:04:00Z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0x010100B894876453AAE54B9DD12AA6A16C9639</vt:lpwstr>
  </property>
</Properties>
</file>