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defaultThemeVersion="124226"/>
  <mc:AlternateContent xmlns:mc="http://schemas.openxmlformats.org/markup-compatibility/2006">
    <mc:Choice Requires="x15">
      <x15ac:absPath xmlns:x15ac="http://schemas.microsoft.com/office/spreadsheetml/2010/11/ac" url="C:\Users\mdewet\Documents\SystemDevelopment\FRAP\FRAP2020\Website-ScoringSheets\"/>
    </mc:Choice>
  </mc:AlternateContent>
  <xr:revisionPtr revIDLastSave="0" documentId="13_ncr:1_{7CABB7B2-C3DF-400B-8636-14CC16823661}" xr6:coauthVersionLast="47" xr6:coauthVersionMax="47" xr10:uidLastSave="{00000000-0000-0000-0000-000000000000}"/>
  <bookViews>
    <workbookView xWindow="1370" yWindow="270" windowWidth="20600" windowHeight="20400" xr2:uid="{00000000-000D-0000-FFFF-FFFF00000000}"/>
  </bookViews>
  <sheets>
    <sheet name="6.3 Category A" sheetId="4" r:id="rId1"/>
    <sheet name="6.3 Category B" sheetId="6" r:id="rId2"/>
    <sheet name="6.3 Category C" sheetId="7" r:id="rId3"/>
    <sheet name="6.3 Data" sheetId="8" r:id="rId4"/>
    <sheet name=" 6.3 Original" sheetId="1" r:id="rId5"/>
  </sheets>
  <definedNames>
    <definedName name="_xlnm._FilterDatabase" localSheetId="3" hidden="1">'6.3 Data'!$A$3:$I$35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5" i="6" l="1"/>
  <c r="L5" i="6"/>
  <c r="I5" i="7"/>
  <c r="L9" i="6"/>
  <c r="R5" i="4"/>
  <c r="L5" i="4"/>
  <c r="C43" i="1"/>
  <c r="G43" i="1" s="1"/>
  <c r="C42" i="1"/>
  <c r="G42" i="1" s="1"/>
  <c r="C41" i="1"/>
  <c r="G41" i="1" s="1"/>
  <c r="E21" i="1"/>
  <c r="E13" i="1"/>
  <c r="I11" i="7" l="1"/>
  <c r="I10" i="7"/>
  <c r="I9" i="7"/>
  <c r="I8" i="7"/>
  <c r="I7" i="7"/>
  <c r="I6" i="7"/>
  <c r="J5" i="7" s="1"/>
  <c r="D5" i="7" s="1"/>
  <c r="R9" i="6"/>
  <c r="S9" i="6" s="1"/>
  <c r="R8" i="6"/>
  <c r="R7" i="6"/>
  <c r="R6" i="6"/>
  <c r="L8" i="6"/>
  <c r="M8" i="6" s="1"/>
  <c r="L7" i="6"/>
  <c r="L6" i="6"/>
  <c r="M6" i="6" s="1"/>
  <c r="R8" i="4"/>
  <c r="R7" i="4"/>
  <c r="R6" i="4"/>
  <c r="L8" i="4"/>
  <c r="L7" i="4"/>
  <c r="L6" i="4"/>
  <c r="M5" i="6" l="1"/>
  <c r="M9" i="6"/>
  <c r="T9" i="6" s="1"/>
  <c r="S6" i="4"/>
  <c r="G6" i="4" s="1"/>
  <c r="F6" i="4" s="1"/>
  <c r="E6" i="4" s="1"/>
  <c r="M5" i="4"/>
  <c r="S6" i="6"/>
  <c r="G6" i="6" s="1"/>
  <c r="F6" i="6" s="1"/>
  <c r="E6" i="6" s="1"/>
  <c r="S8" i="6"/>
  <c r="T8" i="6" s="1"/>
  <c r="S5" i="6"/>
  <c r="M7" i="6"/>
  <c r="S7" i="6"/>
  <c r="S8" i="4"/>
  <c r="S7" i="4"/>
  <c r="S5" i="4"/>
  <c r="J9" i="7"/>
  <c r="D9" i="7" s="1"/>
  <c r="J10" i="7"/>
  <c r="D10" i="7" s="1"/>
  <c r="J7" i="7"/>
  <c r="D7" i="7" s="1"/>
  <c r="J8" i="7"/>
  <c r="D8" i="7" s="1"/>
  <c r="J11" i="7"/>
  <c r="D11" i="7" s="1"/>
  <c r="J6" i="7"/>
  <c r="D6" i="7" s="1"/>
  <c r="M6" i="4"/>
  <c r="M7" i="4"/>
  <c r="M8" i="4"/>
  <c r="E33" i="1"/>
  <c r="E38" i="1"/>
  <c r="E39" i="1"/>
  <c r="E40" i="1"/>
  <c r="C28" i="1"/>
  <c r="G28" i="1" s="1"/>
  <c r="C29" i="1"/>
  <c r="G29" i="1" s="1"/>
  <c r="C30" i="1"/>
  <c r="G30" i="1" s="1"/>
  <c r="C31" i="1"/>
  <c r="G31" i="1" s="1"/>
  <c r="C32" i="1"/>
  <c r="G32" i="1" s="1"/>
  <c r="C33" i="1"/>
  <c r="G33" i="1" s="1"/>
  <c r="C34" i="1"/>
  <c r="G34" i="1" s="1"/>
  <c r="C35" i="1"/>
  <c r="G35" i="1" s="1"/>
  <c r="C36" i="1"/>
  <c r="G36" i="1" s="1"/>
  <c r="C37" i="1"/>
  <c r="G37" i="1" s="1"/>
  <c r="C38" i="1"/>
  <c r="G38" i="1" s="1"/>
  <c r="C39" i="1"/>
  <c r="G39" i="1" s="1"/>
  <c r="C40" i="1"/>
  <c r="G40" i="1" s="1"/>
  <c r="T7" i="6" l="1"/>
  <c r="T5" i="6"/>
  <c r="T5" i="4"/>
  <c r="T6" i="6"/>
  <c r="T7" i="4"/>
  <c r="T8" i="4"/>
  <c r="T6" i="4"/>
  <c r="E20" i="1"/>
  <c r="E19" i="1"/>
  <c r="E18" i="1"/>
  <c r="E17" i="1"/>
  <c r="U5" i="4" l="1"/>
  <c r="G7" i="4" s="1"/>
  <c r="F7" i="4" s="1"/>
  <c r="E7" i="4" s="1"/>
  <c r="F17" i="1"/>
  <c r="B24" i="1" s="1"/>
  <c r="F21" i="1"/>
  <c r="G8" i="4"/>
  <c r="F8" i="4" s="1"/>
  <c r="E8" i="4" s="1"/>
  <c r="U5" i="6"/>
  <c r="G9" i="6" s="1"/>
  <c r="F9" i="6" s="1"/>
  <c r="E9" i="6" s="1"/>
  <c r="G5" i="4"/>
  <c r="F5" i="4" s="1"/>
  <c r="E5" i="4" s="1"/>
  <c r="F18" i="1"/>
  <c r="B25" i="1" s="1"/>
  <c r="E25" i="1" s="1"/>
  <c r="F19" i="1"/>
  <c r="B26" i="1" s="1"/>
  <c r="E26" i="1" s="1"/>
  <c r="F20" i="1"/>
  <c r="B27" i="1" s="1"/>
  <c r="E12" i="1"/>
  <c r="E11" i="1"/>
  <c r="E10" i="1"/>
  <c r="E9" i="1"/>
  <c r="G7" i="6" l="1"/>
  <c r="F7" i="6" s="1"/>
  <c r="E7" i="6" s="1"/>
  <c r="G5" i="6"/>
  <c r="F5" i="6" s="1"/>
  <c r="E5" i="6" s="1"/>
  <c r="F9" i="1"/>
  <c r="A24" i="1" s="1"/>
  <c r="C24" i="1" s="1"/>
  <c r="G24" i="1" s="1"/>
  <c r="F13" i="1"/>
  <c r="G8" i="6"/>
  <c r="F8" i="6" s="1"/>
  <c r="E8" i="6" s="1"/>
  <c r="F10" i="1"/>
  <c r="A25" i="1" s="1"/>
  <c r="C25" i="1" s="1"/>
  <c r="G25" i="1" s="1"/>
  <c r="F12" i="1"/>
  <c r="A27" i="1" s="1"/>
  <c r="C27" i="1" s="1"/>
  <c r="G27" i="1" s="1"/>
  <c r="F11" i="1"/>
  <c r="A26" i="1" s="1"/>
  <c r="C26" i="1" s="1"/>
  <c r="G26" i="1" s="1"/>
  <c r="D34" i="1" l="1"/>
  <c r="E34" i="1" s="1"/>
  <c r="D30" i="1"/>
  <c r="E30" i="1" s="1"/>
  <c r="D38" i="1"/>
  <c r="D31" i="1"/>
  <c r="E31" i="1" s="1"/>
  <c r="D39" i="1"/>
  <c r="D32" i="1"/>
  <c r="E32" i="1" s="1"/>
  <c r="D40" i="1"/>
  <c r="D29" i="1"/>
  <c r="E29" i="1" s="1"/>
  <c r="D37" i="1"/>
  <c r="E37" i="1" s="1"/>
  <c r="D24" i="1" l="1"/>
  <c r="E24" i="1" s="1"/>
  <c r="D25" i="1"/>
  <c r="D28" i="1"/>
  <c r="E28" i="1" s="1"/>
  <c r="D27" i="1"/>
  <c r="E27" i="1" s="1"/>
  <c r="D26" i="1"/>
  <c r="D33" i="1"/>
  <c r="D36" i="1"/>
  <c r="E36" i="1" s="1"/>
  <c r="D35" i="1"/>
  <c r="E35" i="1" s="1"/>
</calcChain>
</file>

<file path=xl/sharedStrings.xml><?xml version="1.0" encoding="utf-8"?>
<sst xmlns="http://schemas.openxmlformats.org/spreadsheetml/2006/main" count="435" uniqueCount="122">
  <si>
    <t>Black%</t>
  </si>
  <si>
    <t>women%</t>
  </si>
  <si>
    <t>youth%</t>
  </si>
  <si>
    <t>disability%</t>
  </si>
  <si>
    <t>sum%</t>
  </si>
  <si>
    <t>This score is not a reflection of the entity's level of black ownership alone, and is scaled to the maximum of the sector.</t>
  </si>
  <si>
    <t>Transformation level at 2020</t>
  </si>
  <si>
    <t>increase Transformation %</t>
  </si>
  <si>
    <t>Transformation level at start of right</t>
  </si>
  <si>
    <t>average increase in sector</t>
  </si>
  <si>
    <t>Revised scoring calculation suggestion</t>
  </si>
  <si>
    <t>The final point awarded is made up of the level of transformation in 2020 as well as the percentage increase in the level of transformation (from the date they were awarded a right until 2020). The final score therefore uses their level of transformation in 2020 and adds an increase, based on the % increase in transformation during the period of the right, relative to the average increase in transformation of the sector over that period. However, the level of transformation in 2020 is used to weight the increase attributed to % increase in transformation. This gives a higher weight to entities that are more transformed in 2020. In this way, higher level of transformation is rewarded and a higher % increase in transformation over the period of the right is also rewarded. However, if the % increase in transformation over the period of the right is less than the sector average, the entity is penalised.</t>
  </si>
  <si>
    <t>Transformation score in 2020</t>
  </si>
  <si>
    <t>2005/06(if applicable) or2013/14</t>
  </si>
  <si>
    <t>Transformation score - This would be their final % after consideration of all categories (Black,Women, Disabled, Youth) - see A7 to F10 for 2020</t>
  </si>
  <si>
    <r>
      <t xml:space="preserve">table 6b column 2,3,4,5/max of all applications </t>
    </r>
    <r>
      <rPr>
        <b/>
        <sz val="11"/>
        <color theme="1"/>
        <rFont val="Calibri"/>
        <family val="2"/>
        <scheme val="minor"/>
      </rPr>
      <t>for 2020</t>
    </r>
    <r>
      <rPr>
        <sz val="11"/>
        <color theme="1"/>
        <rFont val="Calibri"/>
        <family val="2"/>
        <scheme val="minor"/>
      </rPr>
      <t xml:space="preserve"> * 100 </t>
    </r>
  </si>
  <si>
    <r>
      <t xml:space="preserve">table 6b column 2,3,4,5/max of applications </t>
    </r>
    <r>
      <rPr>
        <b/>
        <sz val="11"/>
        <color theme="1"/>
        <rFont val="Calibri"/>
        <family val="2"/>
        <scheme val="minor"/>
      </rPr>
      <t>for 2005/06 or 2013/14</t>
    </r>
    <r>
      <rPr>
        <sz val="11"/>
        <color theme="1"/>
        <rFont val="Calibri"/>
        <family val="2"/>
        <scheme val="minor"/>
      </rPr>
      <t xml:space="preserve"> * 100 </t>
    </r>
  </si>
  <si>
    <t>Transformation score in 2005/06 (start of right)</t>
  </si>
  <si>
    <t>calculation examples, above 4 examples and additional examples to show range</t>
  </si>
  <si>
    <t xml:space="preserve">Examples </t>
  </si>
  <si>
    <t>Score</t>
  </si>
  <si>
    <t>Applicant</t>
  </si>
  <si>
    <t>Black</t>
  </si>
  <si>
    <t>Women</t>
  </si>
  <si>
    <t>Youth</t>
  </si>
  <si>
    <t>Disabled</t>
  </si>
  <si>
    <t>Sum %</t>
  </si>
  <si>
    <t>Sum%</t>
  </si>
  <si>
    <t>% Increase</t>
  </si>
  <si>
    <t>Normalised Score 2020</t>
  </si>
  <si>
    <t>Category</t>
  </si>
  <si>
    <t>Average increase</t>
  </si>
  <si>
    <t>APPLICATION_NO</t>
  </si>
  <si>
    <t>YEAR</t>
  </si>
  <si>
    <t>BLACK_PEOPLE</t>
  </si>
  <si>
    <t>WOMEN</t>
  </si>
  <si>
    <t>YOUTH</t>
  </si>
  <si>
    <t>DISABLED</t>
  </si>
  <si>
    <t>B</t>
  </si>
  <si>
    <t>2005/06(if applicable)</t>
  </si>
  <si>
    <t>100</t>
  </si>
  <si>
    <t>0</t>
  </si>
  <si>
    <t>2013 / 14</t>
  </si>
  <si>
    <t>2018</t>
  </si>
  <si>
    <t>2019</t>
  </si>
  <si>
    <t>2021</t>
  </si>
  <si>
    <t>C</t>
  </si>
  <si>
    <t>50</t>
  </si>
  <si>
    <t>A</t>
  </si>
  <si>
    <t>49</t>
  </si>
  <si>
    <t>30</t>
  </si>
  <si>
    <t>38.5</t>
  </si>
  <si>
    <t>47.14</t>
  </si>
  <si>
    <t>22.13</t>
  </si>
  <si>
    <t>68</t>
  </si>
  <si>
    <t>75</t>
  </si>
  <si>
    <t>59</t>
  </si>
  <si>
    <t>70</t>
  </si>
  <si>
    <t>83</t>
  </si>
  <si>
    <t>78</t>
  </si>
  <si>
    <t>93</t>
  </si>
  <si>
    <t>66</t>
  </si>
  <si>
    <t>89</t>
  </si>
  <si>
    <t>67</t>
  </si>
  <si>
    <t>35</t>
  </si>
  <si>
    <t>20</t>
  </si>
  <si>
    <t>27.75</t>
  </si>
  <si>
    <t>7.75</t>
  </si>
  <si>
    <t>28.7</t>
  </si>
  <si>
    <t>2</t>
  </si>
  <si>
    <t>Start/End</t>
  </si>
  <si>
    <t>Start</t>
  </si>
  <si>
    <t>End</t>
  </si>
  <si>
    <t>Transformation at start</t>
  </si>
  <si>
    <t>Normalised Score at start</t>
  </si>
  <si>
    <t>End Year</t>
  </si>
  <si>
    <t>Start Year</t>
  </si>
  <si>
    <t>Transformation at end</t>
  </si>
  <si>
    <t xml:space="preserve"> Year</t>
  </si>
  <si>
    <t>Transformation levels</t>
  </si>
  <si>
    <t>Normalised Score</t>
  </si>
  <si>
    <t>Range</t>
  </si>
  <si>
    <t>0-19</t>
  </si>
  <si>
    <t>20-29</t>
  </si>
  <si>
    <t>30-39</t>
  </si>
  <si>
    <t>40-49</t>
  </si>
  <si>
    <t>50-59</t>
  </si>
  <si>
    <t>60-69</t>
  </si>
  <si>
    <t>70-79</t>
  </si>
  <si>
    <t>Sector</t>
  </si>
  <si>
    <t>KZN Crustacean Trawl</t>
  </si>
  <si>
    <t>21.5</t>
  </si>
  <si>
    <t>3.23</t>
  </si>
  <si>
    <t>0.58</t>
  </si>
  <si>
    <t>94.57</t>
  </si>
  <si>
    <t>28.00</t>
  </si>
  <si>
    <t>16.62</t>
  </si>
  <si>
    <t>72</t>
  </si>
  <si>
    <t>%</t>
  </si>
  <si>
    <t>Composite index</t>
  </si>
  <si>
    <t>Note: worksheet was reconfigured from the original for ease of calculations.</t>
  </si>
  <si>
    <t>Worksheet 6.3 - KZNT Category A</t>
  </si>
  <si>
    <t>Worksheet 6.3 - KZNT Category B</t>
  </si>
  <si>
    <t>Worksheet 6.3 - KZNT Category C</t>
  </si>
  <si>
    <t>Worksheet 6.3 - KZNT - Data used from Document 10.</t>
  </si>
  <si>
    <t>Worksheet 6.3 - KZNT - Original worksheet provided.</t>
  </si>
  <si>
    <t>Applicant 1</t>
  </si>
  <si>
    <t>Applicant 2</t>
  </si>
  <si>
    <t>Applicant 3</t>
  </si>
  <si>
    <t>Applicant 12</t>
  </si>
  <si>
    <t>Applicant 4</t>
  </si>
  <si>
    <t>Applicant 5</t>
  </si>
  <si>
    <t>Applicant 13</t>
  </si>
  <si>
    <t>Applicant 6</t>
  </si>
  <si>
    <t>Applicant 7</t>
  </si>
  <si>
    <t>Applicant 8</t>
  </si>
  <si>
    <t>Applicant 9</t>
  </si>
  <si>
    <t>Applicant 10</t>
  </si>
  <si>
    <t>Applicant 11</t>
  </si>
  <si>
    <t>Applicant 14</t>
  </si>
  <si>
    <t>Applicant 15</t>
  </si>
  <si>
    <t>Applicant 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</si>
</sst>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name val="Calibri"/>
      <family val="2"/>
      <scheme val="minor"/>
    </font>
    <font>
      <sz val="11"/>
      <color rgb="FF9C5700"/>
      <name val="Calibri"/>
      <family val="2"/>
      <scheme val="minor"/>
    </font>
    <font>
      <b/>
      <sz val="11"/>
      <color rgb="FFFF0000"/>
      <name val="Calibri"/>
      <family val="2"/>
      <scheme val="minor"/>
    </font>
    <font>
      <b/>
      <sz val="11"/>
      <color theme="1"/>
      <name val="Calibri"/>
      <family val="2"/>
      <scheme val="minor"/>
    </font>
    <font>
      <sz val="8"/>
      <color rgb="FF333333"/>
      <name val="Arial"/>
      <family val="2"/>
    </font>
    <font>
      <b/>
      <sz val="10"/>
      <name val="Tahoma"/>
      <family val="2"/>
    </font>
  </fonts>
  <fills count="1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theme="9" tint="0.79998168889431442"/>
        <bgColor indexed="65"/>
      </patternFill>
    </fill>
    <fill>
      <patternFill patternType="solid">
        <fgColor rgb="FFFFFF00"/>
        <bgColor indexed="64"/>
      </patternFill>
    </fill>
    <fill>
      <patternFill patternType="solid">
        <fgColor rgb="FFD3D3D3"/>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4" tint="0.59999389629810485"/>
        <bgColor indexed="64"/>
      </patternFill>
    </fill>
    <fill>
      <patternFill patternType="solid">
        <fgColor rgb="FFFFFFCC"/>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2" fillId="2" borderId="0" applyNumberFormat="0" applyBorder="0" applyAlignment="0" applyProtection="0"/>
    <xf numFmtId="0" fontId="3" fillId="3" borderId="0" applyNumberFormat="0" applyBorder="0" applyAlignment="0" applyProtection="0"/>
    <xf numFmtId="0" fontId="5" fillId="4" borderId="0" applyNumberFormat="0" applyBorder="0" applyAlignment="0" applyProtection="0"/>
    <xf numFmtId="0" fontId="1" fillId="5" borderId="0" applyNumberFormat="0" applyBorder="0" applyAlignment="0" applyProtection="0"/>
    <xf numFmtId="0" fontId="9" fillId="7" borderId="0"/>
  </cellStyleXfs>
  <cellXfs count="44">
    <xf numFmtId="0" fontId="0" fillId="0" borderId="0" xfId="0"/>
    <xf numFmtId="0" fontId="4" fillId="0" borderId="1" xfId="2" applyFont="1" applyFill="1" applyBorder="1" applyAlignment="1">
      <alignment horizontal="right" wrapText="1"/>
    </xf>
    <xf numFmtId="0" fontId="4" fillId="0" borderId="1" xfId="1" applyFont="1" applyFill="1" applyBorder="1" applyAlignment="1">
      <alignment wrapText="1"/>
    </xf>
    <xf numFmtId="0" fontId="4" fillId="0" borderId="1" xfId="2" applyFont="1" applyFill="1" applyBorder="1" applyAlignment="1">
      <alignment wrapText="1"/>
    </xf>
    <xf numFmtId="1" fontId="0" fillId="0" borderId="0" xfId="0" applyNumberFormat="1"/>
    <xf numFmtId="164" fontId="0" fillId="0" borderId="0" xfId="0" applyNumberFormat="1"/>
    <xf numFmtId="1" fontId="6" fillId="6" borderId="0" xfId="1" applyNumberFormat="1" applyFont="1" applyFill="1"/>
    <xf numFmtId="0" fontId="8" fillId="0" borderId="0" xfId="0" applyFont="1"/>
    <xf numFmtId="0" fontId="2" fillId="2" borderId="0" xfId="1"/>
    <xf numFmtId="0" fontId="7" fillId="0" borderId="0" xfId="0" applyFont="1"/>
    <xf numFmtId="1" fontId="4" fillId="0" borderId="0" xfId="1" applyNumberFormat="1" applyFont="1" applyFill="1" applyBorder="1" applyAlignment="1">
      <alignment wrapText="1"/>
    </xf>
    <xf numFmtId="1" fontId="0" fillId="0" borderId="0" xfId="0" applyNumberFormat="1" applyFill="1"/>
    <xf numFmtId="0" fontId="1" fillId="0" borderId="0" xfId="4" applyFill="1"/>
    <xf numFmtId="1" fontId="1" fillId="0" borderId="0" xfId="1" applyNumberFormat="1" applyFont="1" applyFill="1" applyBorder="1" applyAlignment="1">
      <alignment wrapText="1"/>
    </xf>
    <xf numFmtId="0" fontId="1" fillId="0" borderId="0" xfId="3" applyFont="1" applyFill="1"/>
    <xf numFmtId="0" fontId="6" fillId="6" borderId="1" xfId="0" applyFont="1" applyFill="1" applyBorder="1" applyAlignment="1">
      <alignment vertical="top" wrapText="1"/>
    </xf>
    <xf numFmtId="0" fontId="0" fillId="8" borderId="0" xfId="0" applyFill="1"/>
    <xf numFmtId="0" fontId="7" fillId="0" borderId="0" xfId="0" applyFont="1" applyAlignment="1">
      <alignment wrapText="1"/>
    </xf>
    <xf numFmtId="0" fontId="7" fillId="0" borderId="0" xfId="0" applyFont="1" applyAlignment="1">
      <alignment horizontal="center" wrapText="1"/>
    </xf>
    <xf numFmtId="0" fontId="7" fillId="8" borderId="0" xfId="0" applyFont="1" applyFill="1" applyAlignment="1">
      <alignment horizontal="center" wrapText="1"/>
    </xf>
    <xf numFmtId="0" fontId="7" fillId="8" borderId="0" xfId="0" applyFont="1" applyFill="1" applyAlignment="1">
      <alignment wrapText="1"/>
    </xf>
    <xf numFmtId="1" fontId="0" fillId="8" borderId="0" xfId="0" applyNumberFormat="1" applyFill="1"/>
    <xf numFmtId="0" fontId="7" fillId="9" borderId="0" xfId="0" applyFont="1" applyFill="1" applyAlignment="1">
      <alignment wrapText="1"/>
    </xf>
    <xf numFmtId="3" fontId="0" fillId="0" borderId="0" xfId="0" applyNumberFormat="1"/>
    <xf numFmtId="0" fontId="9" fillId="7" borderId="0" xfId="5"/>
    <xf numFmtId="0" fontId="0" fillId="6" borderId="0" xfId="0" applyFill="1"/>
    <xf numFmtId="0" fontId="0" fillId="0" borderId="0" xfId="0" applyFill="1"/>
    <xf numFmtId="1" fontId="7" fillId="0" borderId="0" xfId="1" applyNumberFormat="1" applyFont="1" applyFill="1"/>
    <xf numFmtId="0" fontId="7" fillId="0" borderId="0" xfId="0" applyFont="1" applyFill="1" applyAlignment="1">
      <alignment horizontal="center" wrapText="1"/>
    </xf>
    <xf numFmtId="0" fontId="7" fillId="0" borderId="0" xfId="0" applyFont="1" applyFill="1" applyAlignment="1">
      <alignment wrapText="1"/>
    </xf>
    <xf numFmtId="0" fontId="7" fillId="10" borderId="1" xfId="0" applyFont="1" applyFill="1" applyBorder="1" applyAlignment="1">
      <alignment wrapText="1"/>
    </xf>
    <xf numFmtId="0" fontId="7" fillId="11" borderId="1" xfId="0" applyFont="1" applyFill="1" applyBorder="1" applyAlignment="1">
      <alignment wrapText="1"/>
    </xf>
    <xf numFmtId="0" fontId="0" fillId="10" borderId="1" xfId="0" quotePrefix="1" applyFill="1" applyBorder="1"/>
    <xf numFmtId="0" fontId="0" fillId="11" borderId="1" xfId="0" applyFill="1" applyBorder="1"/>
    <xf numFmtId="0" fontId="0" fillId="9" borderId="0" xfId="0" applyFill="1" applyAlignment="1">
      <alignment horizontal="center"/>
    </xf>
    <xf numFmtId="0" fontId="9" fillId="7" borderId="0" xfId="5" applyAlignment="1">
      <alignment horizontal="center"/>
    </xf>
    <xf numFmtId="0" fontId="0" fillId="0" borderId="0" xfId="0" applyAlignment="1">
      <alignment horizontal="center"/>
    </xf>
    <xf numFmtId="0" fontId="0" fillId="0" borderId="0" xfId="0" applyFill="1" applyBorder="1"/>
    <xf numFmtId="1" fontId="1" fillId="0" borderId="0" xfId="1" applyNumberFormat="1" applyFont="1" applyFill="1"/>
    <xf numFmtId="0" fontId="7" fillId="0" borderId="0" xfId="0" applyFont="1" applyAlignment="1">
      <alignment horizontal="center" wrapText="1"/>
    </xf>
    <xf numFmtId="0" fontId="7" fillId="8" borderId="0" xfId="0" applyFont="1" applyFill="1" applyAlignment="1">
      <alignment horizontal="center" wrapText="1"/>
    </xf>
    <xf numFmtId="0" fontId="0" fillId="0" borderId="0" xfId="0" applyAlignment="1">
      <alignment wrapText="1"/>
    </xf>
    <xf numFmtId="0" fontId="7" fillId="0" borderId="0" xfId="0" applyFont="1" applyFill="1" applyAlignment="1">
      <alignment horizontal="center" wrapText="1"/>
    </xf>
    <xf numFmtId="0" fontId="0" fillId="0" borderId="0" xfId="0" applyAlignment="1">
      <alignment horizontal="left" wrapText="1"/>
    </xf>
  </cellXfs>
  <cellStyles count="6">
    <cellStyle name="20% - Accent6" xfId="4" builtinId="50"/>
    <cellStyle name="Bad" xfId="2" builtinId="27"/>
    <cellStyle name="Good" xfId="1" builtinId="26"/>
    <cellStyle name="headerStyle" xfId="5" xr:uid="{00000000-0005-0000-0000-000003000000}"/>
    <cellStyle name="Neutral" xfId="3" builtinId="28"/>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0"/>
  <sheetViews>
    <sheetView tabSelected="1" workbookViewId="0">
      <selection activeCell="C16" sqref="C16"/>
    </sheetView>
  </sheetViews>
  <sheetFormatPr defaultRowHeight="14.5" x14ac:dyDescent="0.35"/>
  <cols>
    <col min="1" max="1" width="11.90625" customWidth="1"/>
    <col min="2" max="2" width="8.453125" customWidth="1"/>
    <col min="3" max="3" width="28.08984375" customWidth="1"/>
    <col min="5" max="5" width="7" customWidth="1"/>
    <col min="7" max="7" width="7" customWidth="1"/>
    <col min="13" max="13" width="10.7265625" customWidth="1"/>
    <col min="19" max="19" width="10.90625" customWidth="1"/>
  </cols>
  <sheetData>
    <row r="1" spans="1:21" x14ac:dyDescent="0.35">
      <c r="A1" s="9" t="s">
        <v>101</v>
      </c>
    </row>
    <row r="2" spans="1:21" ht="36" customHeight="1" x14ac:dyDescent="0.35">
      <c r="A2" s="41" t="s">
        <v>100</v>
      </c>
      <c r="B2" s="41"/>
      <c r="C2" s="41"/>
    </row>
    <row r="3" spans="1:21" x14ac:dyDescent="0.35">
      <c r="A3" s="17"/>
      <c r="B3" s="17"/>
      <c r="C3" s="17"/>
      <c r="D3" s="17"/>
      <c r="E3" s="17"/>
      <c r="H3" s="39" t="s">
        <v>73</v>
      </c>
      <c r="I3" s="39"/>
      <c r="J3" s="39"/>
      <c r="K3" s="39"/>
      <c r="L3" s="39"/>
      <c r="M3" s="18"/>
      <c r="N3" s="40" t="s">
        <v>77</v>
      </c>
      <c r="O3" s="40"/>
      <c r="P3" s="40"/>
      <c r="Q3" s="40"/>
      <c r="R3" s="40"/>
      <c r="S3" s="19"/>
      <c r="T3" s="9"/>
      <c r="U3" s="9"/>
    </row>
    <row r="4" spans="1:21" ht="43.5" x14ac:dyDescent="0.35">
      <c r="A4" s="17" t="s">
        <v>21</v>
      </c>
      <c r="B4" s="17" t="s">
        <v>30</v>
      </c>
      <c r="C4" s="17" t="s">
        <v>76</v>
      </c>
      <c r="D4" s="17" t="s">
        <v>75</v>
      </c>
      <c r="E4" s="22" t="s">
        <v>20</v>
      </c>
      <c r="F4" s="17" t="s">
        <v>98</v>
      </c>
      <c r="G4" s="29" t="s">
        <v>99</v>
      </c>
      <c r="H4" s="17" t="s">
        <v>22</v>
      </c>
      <c r="I4" s="17" t="s">
        <v>23</v>
      </c>
      <c r="J4" s="17" t="s">
        <v>24</v>
      </c>
      <c r="K4" s="17" t="s">
        <v>25</v>
      </c>
      <c r="L4" s="17" t="s">
        <v>26</v>
      </c>
      <c r="M4" s="17" t="s">
        <v>74</v>
      </c>
      <c r="N4" s="20" t="s">
        <v>22</v>
      </c>
      <c r="O4" s="20" t="s">
        <v>23</v>
      </c>
      <c r="P4" s="20" t="s">
        <v>24</v>
      </c>
      <c r="Q4" s="20" t="s">
        <v>25</v>
      </c>
      <c r="R4" s="20" t="s">
        <v>27</v>
      </c>
      <c r="S4" s="20" t="s">
        <v>29</v>
      </c>
      <c r="T4" s="17" t="s">
        <v>28</v>
      </c>
      <c r="U4" s="17" t="s">
        <v>31</v>
      </c>
    </row>
    <row r="5" spans="1:21" x14ac:dyDescent="0.35">
      <c r="A5" t="s">
        <v>106</v>
      </c>
      <c r="B5" t="s">
        <v>48</v>
      </c>
      <c r="C5" t="s">
        <v>39</v>
      </c>
      <c r="D5" t="s">
        <v>45</v>
      </c>
      <c r="E5" s="34" t="str">
        <f>IF(F5&gt;79,"12",IF(F5&gt;69,"10",IF(F5&gt;59,"8",IF(F5&gt;49,"6",IF(F5&gt;39,"4",IF(F5&gt;29,"2",IF(F5&gt;19,"1",IF(F5&lt;19,"0"))))))))</f>
        <v>8</v>
      </c>
      <c r="F5">
        <f>+G5/12*100</f>
        <v>67.435477597088592</v>
      </c>
      <c r="G5" s="38">
        <f>IF(S5&gt;=80,12, ((S5/100*12)+((T5/MAX($T$5:$T$8))/($U$5/100))))</f>
        <v>8.0922573116506307</v>
      </c>
      <c r="H5" s="36">
        <v>21.5</v>
      </c>
      <c r="I5" s="36">
        <v>3.23</v>
      </c>
      <c r="J5" s="36">
        <v>0</v>
      </c>
      <c r="K5" s="36">
        <v>0</v>
      </c>
      <c r="L5">
        <f>SUM(H5:K5)</f>
        <v>24.73</v>
      </c>
      <c r="M5" s="4">
        <f>L5/MAX($L$5:$L$8)*100</f>
        <v>12.365</v>
      </c>
      <c r="N5" s="36">
        <v>94.57</v>
      </c>
      <c r="O5" s="36">
        <v>28</v>
      </c>
      <c r="P5" s="36">
        <v>16.62</v>
      </c>
      <c r="Q5" s="36">
        <v>0.57999999999999996</v>
      </c>
      <c r="R5" s="16">
        <f>SUM(N5:Q5)</f>
        <v>139.77000000000001</v>
      </c>
      <c r="S5" s="21">
        <f>R5/MAX($R$5:$R$8)*100</f>
        <v>59.730769230769234</v>
      </c>
      <c r="T5" s="11">
        <f>100*(S5-M5)/M5</f>
        <v>383.06323680363306</v>
      </c>
      <c r="U5" s="11">
        <f>AVERAGE(T5:T8)</f>
        <v>108.15897159407065</v>
      </c>
    </row>
    <row r="6" spans="1:21" x14ac:dyDescent="0.35">
      <c r="A6" t="s">
        <v>107</v>
      </c>
      <c r="B6" t="s">
        <v>48</v>
      </c>
      <c r="C6" s="25" t="s">
        <v>44</v>
      </c>
      <c r="D6" t="s">
        <v>45</v>
      </c>
      <c r="E6" s="34" t="str">
        <f t="shared" ref="E6:E8" si="0">IF(F6&gt;79,"12",IF(F6&gt;69,"10",IF(F6&gt;59,"8",IF(F6&gt;49,"6",IF(F6&gt;39,"4",IF(F6&gt;29,"2",IF(F6&gt;19,"1",IF(F6&lt;19,"0"))))))))</f>
        <v>12</v>
      </c>
      <c r="F6" s="4">
        <f t="shared" ref="F6:F8" si="1">+G6/12*100</f>
        <v>100</v>
      </c>
      <c r="G6" s="38">
        <f t="shared" ref="G6:G8" si="2">IF(S6&gt;=80,12, ((S6/100*12)+((T6/MAX($T$5:$T$8))/($U$5/100))))</f>
        <v>12</v>
      </c>
      <c r="H6" s="36">
        <v>0</v>
      </c>
      <c r="I6" s="36">
        <v>0</v>
      </c>
      <c r="J6" s="36">
        <v>100</v>
      </c>
      <c r="K6" s="36">
        <v>0</v>
      </c>
      <c r="L6">
        <f t="shared" ref="L6:L8" si="3">SUM(H6:K6)</f>
        <v>100</v>
      </c>
      <c r="M6" s="4">
        <f>L6/MAX($L$5:$L$8)*100</f>
        <v>50</v>
      </c>
      <c r="N6" s="36">
        <v>100</v>
      </c>
      <c r="O6" s="36">
        <v>59</v>
      </c>
      <c r="P6" s="36">
        <v>75</v>
      </c>
      <c r="Q6" s="36">
        <v>0</v>
      </c>
      <c r="R6" s="16">
        <f t="shared" ref="R6:R8" si="4">SUM(N6:Q6)</f>
        <v>234</v>
      </c>
      <c r="S6" s="21">
        <f t="shared" ref="S6:S7" si="5">R6/MAX($R$5:$R$8)*100</f>
        <v>100</v>
      </c>
      <c r="T6" s="11">
        <f t="shared" ref="T6:T8" si="6">100*(S6-M6)/M6</f>
        <v>100</v>
      </c>
      <c r="U6" s="11"/>
    </row>
    <row r="7" spans="1:21" x14ac:dyDescent="0.35">
      <c r="A7" t="s">
        <v>108</v>
      </c>
      <c r="B7" t="s">
        <v>48</v>
      </c>
      <c r="C7" s="25" t="s">
        <v>42</v>
      </c>
      <c r="D7" t="s">
        <v>45</v>
      </c>
      <c r="E7" s="34" t="str">
        <f t="shared" si="0"/>
        <v>8</v>
      </c>
      <c r="F7" s="4">
        <f t="shared" si="1"/>
        <v>63.38054421624917</v>
      </c>
      <c r="G7" s="38">
        <f t="shared" si="2"/>
        <v>7.6056653059499002</v>
      </c>
      <c r="H7" s="36">
        <v>100</v>
      </c>
      <c r="I7" s="36">
        <v>50</v>
      </c>
      <c r="J7" s="36">
        <v>50</v>
      </c>
      <c r="K7" s="36">
        <v>0</v>
      </c>
      <c r="L7">
        <f t="shared" si="3"/>
        <v>200</v>
      </c>
      <c r="M7" s="4">
        <f>L7/MAX($L$5:$L$8)*100</f>
        <v>100</v>
      </c>
      <c r="N7" s="36">
        <v>100</v>
      </c>
      <c r="O7" s="36">
        <v>50</v>
      </c>
      <c r="P7" s="36">
        <v>0</v>
      </c>
      <c r="Q7" s="36">
        <v>0</v>
      </c>
      <c r="R7" s="16">
        <f t="shared" si="4"/>
        <v>150</v>
      </c>
      <c r="S7" s="21">
        <f t="shared" si="5"/>
        <v>64.102564102564102</v>
      </c>
      <c r="T7" s="11">
        <f t="shared" si="6"/>
        <v>-35.897435897435898</v>
      </c>
      <c r="U7" s="11"/>
    </row>
    <row r="8" spans="1:21" x14ac:dyDescent="0.35">
      <c r="A8" t="s">
        <v>109</v>
      </c>
      <c r="B8" t="s">
        <v>48</v>
      </c>
      <c r="C8" t="s">
        <v>39</v>
      </c>
      <c r="D8" t="s">
        <v>45</v>
      </c>
      <c r="E8" s="34" t="str">
        <f t="shared" si="0"/>
        <v>6</v>
      </c>
      <c r="F8" s="4">
        <f t="shared" si="1"/>
        <v>57.400061547846882</v>
      </c>
      <c r="G8" s="38">
        <f t="shared" si="2"/>
        <v>6.8880073857416262</v>
      </c>
      <c r="H8" s="36">
        <v>100</v>
      </c>
      <c r="I8" s="36">
        <v>35</v>
      </c>
      <c r="J8" s="36">
        <v>0</v>
      </c>
      <c r="K8" s="36">
        <v>0</v>
      </c>
      <c r="L8">
        <f t="shared" si="3"/>
        <v>135</v>
      </c>
      <c r="M8" s="4">
        <f>L8/MAX($L$5:$L$8)*100</f>
        <v>67.5</v>
      </c>
      <c r="N8" s="36">
        <v>100</v>
      </c>
      <c r="O8" s="36">
        <v>35</v>
      </c>
      <c r="P8" s="36">
        <v>0</v>
      </c>
      <c r="Q8" s="36">
        <v>0</v>
      </c>
      <c r="R8" s="16">
        <f t="shared" si="4"/>
        <v>135</v>
      </c>
      <c r="S8" s="21">
        <f>R8/MAX($R$5:$R$8)*100</f>
        <v>57.692307692307686</v>
      </c>
      <c r="T8" s="11">
        <f t="shared" si="6"/>
        <v>-14.529914529914539</v>
      </c>
      <c r="U8" s="11"/>
    </row>
    <row r="10" spans="1:21" x14ac:dyDescent="0.35">
      <c r="G10" s="27"/>
    </row>
  </sheetData>
  <sheetProtection algorithmName="SHA-512" hashValue="ztxMJ1eCtNuKIX0I1mnfR6dURPgnz4oE0kYXElzJWDTiCwqDY0WKhDUafREJ2xVgyP2oOGKSOAs0X+blrduxPQ==" saltValue="/oOjW7Su+Ev4lFaMx2v58g==" spinCount="100000" sheet="1" objects="1" scenarios="1"/>
  <mergeCells count="3">
    <mergeCell ref="H3:L3"/>
    <mergeCell ref="N3:R3"/>
    <mergeCell ref="A2:C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0"/>
  <sheetViews>
    <sheetView workbookViewId="0">
      <selection activeCell="A9" sqref="A9"/>
    </sheetView>
  </sheetViews>
  <sheetFormatPr defaultRowHeight="14.5" x14ac:dyDescent="0.35"/>
  <cols>
    <col min="1" max="1" width="11.1796875" customWidth="1"/>
    <col min="2" max="2" width="8.36328125" customWidth="1"/>
    <col min="4" max="4" width="12.90625" customWidth="1"/>
    <col min="5" max="5" width="7" customWidth="1"/>
    <col min="7" max="7" width="7" customWidth="1"/>
    <col min="13" max="13" width="10.7265625" customWidth="1"/>
    <col min="19" max="19" width="10.90625" customWidth="1"/>
  </cols>
  <sheetData>
    <row r="1" spans="1:21" x14ac:dyDescent="0.35">
      <c r="A1" s="9" t="s">
        <v>102</v>
      </c>
    </row>
    <row r="2" spans="1:21" x14ac:dyDescent="0.35">
      <c r="A2" t="s">
        <v>100</v>
      </c>
    </row>
    <row r="3" spans="1:21" ht="14.5" customHeight="1" x14ac:dyDescent="0.35">
      <c r="A3" s="17"/>
      <c r="B3" s="17"/>
      <c r="C3" s="17"/>
      <c r="D3" s="17"/>
      <c r="E3" s="17"/>
      <c r="H3" s="39" t="s">
        <v>73</v>
      </c>
      <c r="I3" s="39"/>
      <c r="J3" s="39"/>
      <c r="K3" s="39"/>
      <c r="L3" s="39"/>
      <c r="M3" s="18"/>
      <c r="N3" s="40" t="s">
        <v>77</v>
      </c>
      <c r="O3" s="40"/>
      <c r="P3" s="40"/>
      <c r="Q3" s="40"/>
      <c r="R3" s="40"/>
      <c r="S3" s="19"/>
      <c r="T3" s="9"/>
      <c r="U3" s="9"/>
    </row>
    <row r="4" spans="1:21" ht="43.5" x14ac:dyDescent="0.35">
      <c r="A4" s="17" t="s">
        <v>21</v>
      </c>
      <c r="B4" s="17" t="s">
        <v>30</v>
      </c>
      <c r="C4" s="17" t="s">
        <v>76</v>
      </c>
      <c r="D4" s="17" t="s">
        <v>75</v>
      </c>
      <c r="E4" s="22" t="s">
        <v>20</v>
      </c>
      <c r="F4" s="17" t="s">
        <v>98</v>
      </c>
      <c r="G4" s="29" t="s">
        <v>99</v>
      </c>
      <c r="H4" s="17" t="s">
        <v>22</v>
      </c>
      <c r="I4" s="17" t="s">
        <v>23</v>
      </c>
      <c r="J4" s="17" t="s">
        <v>24</v>
      </c>
      <c r="K4" s="17" t="s">
        <v>25</v>
      </c>
      <c r="L4" s="17" t="s">
        <v>26</v>
      </c>
      <c r="M4" s="17" t="s">
        <v>74</v>
      </c>
      <c r="N4" s="20" t="s">
        <v>22</v>
      </c>
      <c r="O4" s="20" t="s">
        <v>23</v>
      </c>
      <c r="P4" s="20" t="s">
        <v>24</v>
      </c>
      <c r="Q4" s="20" t="s">
        <v>25</v>
      </c>
      <c r="R4" s="20" t="s">
        <v>27</v>
      </c>
      <c r="S4" s="20" t="s">
        <v>29</v>
      </c>
      <c r="T4" s="17" t="s">
        <v>28</v>
      </c>
      <c r="U4" s="17" t="s">
        <v>31</v>
      </c>
    </row>
    <row r="5" spans="1:21" x14ac:dyDescent="0.35">
      <c r="A5" t="s">
        <v>110</v>
      </c>
      <c r="B5" t="s">
        <v>38</v>
      </c>
      <c r="C5" t="s">
        <v>39</v>
      </c>
      <c r="D5" t="s">
        <v>45</v>
      </c>
      <c r="E5" s="34" t="str">
        <f>IF(F5&gt;79,"12",IF(F5&gt;69,"10",IF(F5&gt;59,"8",IF(F5&gt;49,"6",IF(F5&gt;39,"4",IF(F5&gt;29,"2",IF(F5&gt;19,"1",IF(F5&lt;19,"0"))))))))</f>
        <v>12</v>
      </c>
      <c r="F5">
        <f>+G5/12*100</f>
        <v>126.27636140751221</v>
      </c>
      <c r="G5" s="38">
        <f>IF(S5&gt;=80,12, ((S5/100*12)+((T5/MAX($T$5:$T$9))/($U$5/100))))</f>
        <v>15.153163368901467</v>
      </c>
      <c r="H5" s="36">
        <v>38.5</v>
      </c>
      <c r="I5" s="36">
        <v>47.14</v>
      </c>
      <c r="J5" s="36">
        <v>22.13</v>
      </c>
      <c r="K5" s="36">
        <v>0</v>
      </c>
      <c r="L5">
        <f>SUM(H5:K5)</f>
        <v>107.77</v>
      </c>
      <c r="M5" s="4">
        <f>L5/MAX($L$5:$L$9)*100</f>
        <v>41.291187739463595</v>
      </c>
      <c r="N5" s="36">
        <v>68</v>
      </c>
      <c r="O5" s="36">
        <v>100</v>
      </c>
      <c r="P5" s="36">
        <v>0</v>
      </c>
      <c r="Q5" s="36">
        <v>0</v>
      </c>
      <c r="R5" s="16">
        <f>SUM(N5:Q5)</f>
        <v>168</v>
      </c>
      <c r="S5" s="4">
        <f>R5/MAX($R$5:$R$9)*100</f>
        <v>64.86486486486487</v>
      </c>
      <c r="T5" s="11">
        <f>100*(S5-M5)/M5</f>
        <v>57.091303050289817</v>
      </c>
      <c r="U5" s="11">
        <f>AVERAGE(T5:T9)</f>
        <v>13.569663340717046</v>
      </c>
    </row>
    <row r="6" spans="1:21" x14ac:dyDescent="0.35">
      <c r="A6" t="s">
        <v>111</v>
      </c>
      <c r="B6" t="s">
        <v>38</v>
      </c>
      <c r="C6" s="25" t="s">
        <v>43</v>
      </c>
      <c r="D6" t="s">
        <v>45</v>
      </c>
      <c r="E6" s="34" t="str">
        <f t="shared" ref="E6:E9" si="0">IF(F6&gt;79,"12",IF(F6&gt;69,"10",IF(F6&gt;59,"8",IF(F6&gt;49,"6",IF(F6&gt;39,"4",IF(F6&gt;29,"2",IF(F6&gt;19,"1",IF(F6&lt;19,"0"))))))))</f>
        <v>12</v>
      </c>
      <c r="F6">
        <f t="shared" ref="F6:F9" si="1">+G6/12*100</f>
        <v>100</v>
      </c>
      <c r="G6" s="38">
        <f t="shared" ref="G6:G9" si="2">IF(S6&gt;=80,12, ((S6/100*12)+((T6/MAX($T$5:$T$9))/($U$5/100))))</f>
        <v>12</v>
      </c>
      <c r="H6" s="36">
        <v>100</v>
      </c>
      <c r="I6" s="36">
        <v>83</v>
      </c>
      <c r="J6" s="36">
        <v>78</v>
      </c>
      <c r="K6" s="36">
        <v>0</v>
      </c>
      <c r="L6">
        <f t="shared" ref="L6:L8" si="3">SUM(H6:K6)</f>
        <v>261</v>
      </c>
      <c r="M6" s="4">
        <f>L6/MAX($L$5:$L$9)*100</f>
        <v>100</v>
      </c>
      <c r="N6" s="36">
        <v>100</v>
      </c>
      <c r="O6" s="36">
        <v>93</v>
      </c>
      <c r="P6" s="36">
        <v>66</v>
      </c>
      <c r="Q6" s="36">
        <v>0</v>
      </c>
      <c r="R6" s="16">
        <f t="shared" ref="R6:R9" si="4">SUM(N6:Q6)</f>
        <v>259</v>
      </c>
      <c r="S6" s="4">
        <f>R6/MAX($R$5:$R$9)*100</f>
        <v>100</v>
      </c>
      <c r="T6" s="11">
        <f t="shared" ref="T6:T9" si="5">100*(S6-M6)/M6</f>
        <v>0</v>
      </c>
    </row>
    <row r="7" spans="1:21" x14ac:dyDescent="0.35">
      <c r="A7" t="s">
        <v>112</v>
      </c>
      <c r="B7" t="s">
        <v>38</v>
      </c>
      <c r="C7" s="25" t="s">
        <v>42</v>
      </c>
      <c r="D7" t="s">
        <v>45</v>
      </c>
      <c r="E7" s="34" t="str">
        <f t="shared" si="0"/>
        <v>10</v>
      </c>
      <c r="F7">
        <f t="shared" si="1"/>
        <v>78.050711704115244</v>
      </c>
      <c r="G7" s="38">
        <f t="shared" si="2"/>
        <v>9.3660854044938286</v>
      </c>
      <c r="H7" s="36">
        <v>100</v>
      </c>
      <c r="I7" s="36">
        <v>100</v>
      </c>
      <c r="J7" s="36">
        <v>0</v>
      </c>
      <c r="K7" s="36">
        <v>0</v>
      </c>
      <c r="L7">
        <f t="shared" si="3"/>
        <v>200</v>
      </c>
      <c r="M7" s="4">
        <f>L7/MAX($L$5:$L$9)*100</f>
        <v>76.628352490421463</v>
      </c>
      <c r="N7" s="36">
        <v>100</v>
      </c>
      <c r="O7" s="36">
        <v>100</v>
      </c>
      <c r="P7" s="36">
        <v>0</v>
      </c>
      <c r="Q7" s="36">
        <v>0</v>
      </c>
      <c r="R7" s="16">
        <f t="shared" si="4"/>
        <v>200</v>
      </c>
      <c r="S7" s="4">
        <f>R7/MAX($R$5:$R$9)*100</f>
        <v>77.220077220077215</v>
      </c>
      <c r="T7" s="11">
        <f>100*(S7-M7)/M7</f>
        <v>0.77220077220075622</v>
      </c>
    </row>
    <row r="8" spans="1:21" x14ac:dyDescent="0.35">
      <c r="A8" t="s">
        <v>113</v>
      </c>
      <c r="B8" t="s">
        <v>38</v>
      </c>
      <c r="C8" s="25" t="s">
        <v>42</v>
      </c>
      <c r="D8" t="s">
        <v>45</v>
      </c>
      <c r="E8" s="34" t="str">
        <f t="shared" si="0"/>
        <v>4</v>
      </c>
      <c r="F8">
        <f t="shared" si="1"/>
        <v>39.440673094076637</v>
      </c>
      <c r="G8" s="38">
        <f t="shared" si="2"/>
        <v>4.7328807712891967</v>
      </c>
      <c r="H8" s="36">
        <v>100</v>
      </c>
      <c r="I8" s="36">
        <v>0</v>
      </c>
      <c r="J8" s="36">
        <v>0</v>
      </c>
      <c r="K8" s="36">
        <v>0</v>
      </c>
      <c r="L8">
        <f t="shared" si="3"/>
        <v>100</v>
      </c>
      <c r="M8" s="4">
        <f>L8/MAX($L$5:$L$9)*100</f>
        <v>38.314176245210732</v>
      </c>
      <c r="N8" s="36">
        <v>100</v>
      </c>
      <c r="O8" s="36">
        <v>0</v>
      </c>
      <c r="P8" s="36">
        <v>0</v>
      </c>
      <c r="Q8" s="36">
        <v>0</v>
      </c>
      <c r="R8" s="16">
        <f t="shared" si="4"/>
        <v>100</v>
      </c>
      <c r="S8" s="4">
        <f>R8/MAX($R$5:$R$9)*100</f>
        <v>38.610038610038607</v>
      </c>
      <c r="T8" s="11">
        <f t="shared" si="5"/>
        <v>0.77220077220075622</v>
      </c>
    </row>
    <row r="9" spans="1:21" x14ac:dyDescent="0.35">
      <c r="A9" t="s">
        <v>114</v>
      </c>
      <c r="B9" t="s">
        <v>38</v>
      </c>
      <c r="C9" t="s">
        <v>39</v>
      </c>
      <c r="D9" s="26" t="s">
        <v>45</v>
      </c>
      <c r="E9" s="34" t="str">
        <f t="shared" si="0"/>
        <v>8</v>
      </c>
      <c r="F9">
        <f t="shared" si="1"/>
        <v>63.365344186497786</v>
      </c>
      <c r="G9" s="38">
        <f t="shared" si="2"/>
        <v>7.6038413023797338</v>
      </c>
      <c r="H9" s="36">
        <v>100</v>
      </c>
      <c r="I9" s="36">
        <v>27.75</v>
      </c>
      <c r="J9" s="36">
        <v>0</v>
      </c>
      <c r="K9" s="36">
        <v>0</v>
      </c>
      <c r="L9">
        <f>SUM(H9:K9)</f>
        <v>127.75</v>
      </c>
      <c r="M9" s="4">
        <f>L9/MAX($L$5:$L$9)*100</f>
        <v>48.946360153256705</v>
      </c>
      <c r="N9" s="36">
        <v>100</v>
      </c>
      <c r="O9" s="36">
        <v>28.7</v>
      </c>
      <c r="P9" s="36">
        <v>2</v>
      </c>
      <c r="Q9" s="36">
        <v>7.75</v>
      </c>
      <c r="R9" s="16">
        <f t="shared" si="4"/>
        <v>138.44999999999999</v>
      </c>
      <c r="S9" s="4">
        <f>R9/MAX($R$5:$R$9)*100</f>
        <v>53.455598455598455</v>
      </c>
      <c r="T9" s="11">
        <f t="shared" si="5"/>
        <v>9.2126121088939072</v>
      </c>
    </row>
    <row r="10" spans="1:21" x14ac:dyDescent="0.35">
      <c r="G10" s="27"/>
    </row>
  </sheetData>
  <sheetProtection algorithmName="SHA-512" hashValue="iuqxXITzJqFiOColBzuh8NaAsn82F7bkQgAXVGqRLwVebH6n8aPnFhCg04XbadsWBWWUqLc1DhbYJbL4o8dFhw==" saltValue="uyzu95n4OkpZGXtsbvc8lA==" spinCount="100000" sheet="1" objects="1" scenarios="1"/>
  <mergeCells count="2">
    <mergeCell ref="H3:L3"/>
    <mergeCell ref="N3:R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1"/>
  <sheetViews>
    <sheetView workbookViewId="0">
      <selection activeCell="A11" sqref="A11"/>
    </sheetView>
  </sheetViews>
  <sheetFormatPr defaultRowHeight="14.5" x14ac:dyDescent="0.35"/>
  <cols>
    <col min="1" max="1" width="11.453125" customWidth="1"/>
    <col min="2" max="2" width="8.08984375" customWidth="1"/>
    <col min="4" max="4" width="7" customWidth="1"/>
    <col min="10" max="10" width="10.90625" customWidth="1"/>
  </cols>
  <sheetData>
    <row r="1" spans="1:14" x14ac:dyDescent="0.35">
      <c r="A1" s="9" t="s">
        <v>103</v>
      </c>
    </row>
    <row r="2" spans="1:14" x14ac:dyDescent="0.35">
      <c r="A2" t="s">
        <v>100</v>
      </c>
    </row>
    <row r="3" spans="1:14" x14ac:dyDescent="0.35">
      <c r="A3" s="17"/>
      <c r="B3" s="17"/>
      <c r="C3" s="17"/>
      <c r="D3" s="17"/>
      <c r="E3" s="42" t="s">
        <v>79</v>
      </c>
      <c r="F3" s="42"/>
      <c r="G3" s="42"/>
      <c r="H3" s="42"/>
      <c r="I3" s="42"/>
      <c r="J3" s="28"/>
      <c r="K3" s="17"/>
      <c r="L3" s="17"/>
      <c r="M3" s="17"/>
      <c r="N3" s="17"/>
    </row>
    <row r="4" spans="1:14" ht="29" x14ac:dyDescent="0.35">
      <c r="A4" s="17" t="s">
        <v>21</v>
      </c>
      <c r="B4" s="17" t="s">
        <v>30</v>
      </c>
      <c r="C4" s="17" t="s">
        <v>78</v>
      </c>
      <c r="D4" s="22" t="s">
        <v>20</v>
      </c>
      <c r="E4" s="29" t="s">
        <v>22</v>
      </c>
      <c r="F4" s="29" t="s">
        <v>23</v>
      </c>
      <c r="G4" s="29" t="s">
        <v>24</v>
      </c>
      <c r="H4" s="29" t="s">
        <v>25</v>
      </c>
      <c r="I4" s="29" t="s">
        <v>27</v>
      </c>
      <c r="J4" s="29" t="s">
        <v>80</v>
      </c>
      <c r="M4" s="30" t="s">
        <v>81</v>
      </c>
      <c r="N4" s="31" t="s">
        <v>20</v>
      </c>
    </row>
    <row r="5" spans="1:14" x14ac:dyDescent="0.35">
      <c r="A5" t="s">
        <v>115</v>
      </c>
      <c r="B5" t="s">
        <v>46</v>
      </c>
      <c r="C5" t="s">
        <v>45</v>
      </c>
      <c r="D5" s="34" t="str">
        <f>IF(J5&gt;79,"12",IF(J5&gt;69,"10",IF(J5&gt;59,"8",IF(J5&gt;49,"6",IF(J5&gt;39,"4",IF(J5&gt;29,"2",IF(J5&gt;19,"1",IF(J5&lt;19,"0"))))))))</f>
        <v>12</v>
      </c>
      <c r="E5" s="36">
        <v>100</v>
      </c>
      <c r="F5" s="36">
        <v>100</v>
      </c>
      <c r="G5" s="36">
        <v>50</v>
      </c>
      <c r="H5" s="36">
        <v>0</v>
      </c>
      <c r="I5" s="26">
        <f>SUM(E5:H5)</f>
        <v>250</v>
      </c>
      <c r="J5" s="11">
        <f t="shared" ref="J5:J11" si="0">I5/MAX($I$5:$I$11)*100</f>
        <v>83.333333333333343</v>
      </c>
      <c r="K5" s="26"/>
      <c r="L5" s="26"/>
      <c r="M5" s="32" t="s">
        <v>82</v>
      </c>
      <c r="N5" s="33">
        <v>0</v>
      </c>
    </row>
    <row r="6" spans="1:14" x14ac:dyDescent="0.35">
      <c r="A6" t="s">
        <v>116</v>
      </c>
      <c r="B6" t="s">
        <v>46</v>
      </c>
      <c r="C6" t="s">
        <v>45</v>
      </c>
      <c r="D6" s="34" t="str">
        <f t="shared" ref="D6:D11" si="1">IF(J6&gt;79,"12",IF(J6&gt;69,"10",IF(J6&gt;59,"8",IF(J6&gt;49,"6",IF(J6&gt;39,"4",IF(J6&gt;29,"2",IF(J6&gt;19,"1",IF(J6&lt;19,"0"))))))))</f>
        <v>6</v>
      </c>
      <c r="E6" s="36">
        <v>100</v>
      </c>
      <c r="F6" s="36">
        <v>30</v>
      </c>
      <c r="G6" s="36">
        <v>30</v>
      </c>
      <c r="H6" s="36">
        <v>0</v>
      </c>
      <c r="I6" s="26">
        <f t="shared" ref="I6:I11" si="2">SUM(E6:H6)</f>
        <v>160</v>
      </c>
      <c r="J6" s="11">
        <f t="shared" si="0"/>
        <v>53.333333333333336</v>
      </c>
      <c r="K6" s="26"/>
      <c r="L6" s="37"/>
      <c r="M6" s="32" t="s">
        <v>83</v>
      </c>
      <c r="N6" s="33">
        <v>1</v>
      </c>
    </row>
    <row r="7" spans="1:14" x14ac:dyDescent="0.35">
      <c r="A7" t="s">
        <v>117</v>
      </c>
      <c r="B7" t="s">
        <v>46</v>
      </c>
      <c r="C7" t="s">
        <v>45</v>
      </c>
      <c r="D7" s="34" t="str">
        <f t="shared" si="1"/>
        <v>12</v>
      </c>
      <c r="E7" s="36">
        <v>100</v>
      </c>
      <c r="F7" s="36">
        <v>89</v>
      </c>
      <c r="G7" s="36">
        <v>67</v>
      </c>
      <c r="H7" s="36">
        <v>0</v>
      </c>
      <c r="I7" s="26">
        <f t="shared" si="2"/>
        <v>256</v>
      </c>
      <c r="J7" s="11">
        <f t="shared" si="0"/>
        <v>85.333333333333343</v>
      </c>
      <c r="K7" s="26"/>
      <c r="L7" s="37"/>
      <c r="M7" s="32" t="s">
        <v>84</v>
      </c>
      <c r="N7" s="33">
        <v>2</v>
      </c>
    </row>
    <row r="8" spans="1:14" x14ac:dyDescent="0.35">
      <c r="A8" t="s">
        <v>118</v>
      </c>
      <c r="B8" t="s">
        <v>46</v>
      </c>
      <c r="C8" s="26" t="s">
        <v>45</v>
      </c>
      <c r="D8" s="34" t="str">
        <f t="shared" si="1"/>
        <v>2</v>
      </c>
      <c r="E8" s="36">
        <v>49</v>
      </c>
      <c r="F8" s="36">
        <v>49</v>
      </c>
      <c r="G8" s="36">
        <v>0</v>
      </c>
      <c r="H8" s="36">
        <v>0</v>
      </c>
      <c r="I8" s="26">
        <f t="shared" si="2"/>
        <v>98</v>
      </c>
      <c r="J8" s="11">
        <f t="shared" si="0"/>
        <v>32.666666666666664</v>
      </c>
      <c r="K8" s="26"/>
      <c r="L8" s="37"/>
      <c r="M8" s="32" t="s">
        <v>85</v>
      </c>
      <c r="N8" s="33">
        <v>4</v>
      </c>
    </row>
    <row r="9" spans="1:14" x14ac:dyDescent="0.35">
      <c r="A9" t="s">
        <v>119</v>
      </c>
      <c r="B9" t="s">
        <v>46</v>
      </c>
      <c r="C9" t="s">
        <v>45</v>
      </c>
      <c r="D9" s="34" t="str">
        <f t="shared" si="1"/>
        <v>12</v>
      </c>
      <c r="E9" s="36">
        <v>100</v>
      </c>
      <c r="F9" s="36">
        <v>100</v>
      </c>
      <c r="G9" s="36">
        <v>100</v>
      </c>
      <c r="H9" s="36">
        <v>0</v>
      </c>
      <c r="I9" s="26">
        <f t="shared" si="2"/>
        <v>300</v>
      </c>
      <c r="J9" s="11">
        <f t="shared" si="0"/>
        <v>100</v>
      </c>
      <c r="K9" s="26"/>
      <c r="L9" s="37"/>
      <c r="M9" s="32" t="s">
        <v>86</v>
      </c>
      <c r="N9" s="33">
        <v>6</v>
      </c>
    </row>
    <row r="10" spans="1:14" x14ac:dyDescent="0.35">
      <c r="A10" t="s">
        <v>120</v>
      </c>
      <c r="B10" t="s">
        <v>46</v>
      </c>
      <c r="C10" t="s">
        <v>45</v>
      </c>
      <c r="D10" s="34" t="str">
        <f t="shared" si="1"/>
        <v>0</v>
      </c>
      <c r="E10" s="36">
        <v>0</v>
      </c>
      <c r="F10" s="36">
        <v>0</v>
      </c>
      <c r="G10" s="36">
        <v>0</v>
      </c>
      <c r="H10" s="36">
        <v>0</v>
      </c>
      <c r="I10" s="26">
        <f t="shared" si="2"/>
        <v>0</v>
      </c>
      <c r="J10" s="11">
        <f t="shared" si="0"/>
        <v>0</v>
      </c>
      <c r="K10" s="26"/>
      <c r="L10" s="37"/>
      <c r="M10" s="32" t="s">
        <v>87</v>
      </c>
      <c r="N10" s="33">
        <v>8</v>
      </c>
    </row>
    <row r="11" spans="1:14" x14ac:dyDescent="0.35">
      <c r="A11" t="s">
        <v>121</v>
      </c>
      <c r="B11" t="s">
        <v>46</v>
      </c>
      <c r="C11" t="s">
        <v>45</v>
      </c>
      <c r="D11" s="34" t="str">
        <f t="shared" si="1"/>
        <v>0</v>
      </c>
      <c r="E11" s="36">
        <v>0</v>
      </c>
      <c r="F11" s="36">
        <v>0</v>
      </c>
      <c r="G11" s="36">
        <v>0</v>
      </c>
      <c r="H11" s="36">
        <v>0</v>
      </c>
      <c r="I11" s="26">
        <f t="shared" si="2"/>
        <v>0</v>
      </c>
      <c r="J11" s="11">
        <f t="shared" si="0"/>
        <v>0</v>
      </c>
      <c r="K11" s="26"/>
      <c r="L11" s="37"/>
      <c r="M11" s="32" t="s">
        <v>88</v>
      </c>
      <c r="N11" s="33">
        <v>10</v>
      </c>
    </row>
  </sheetData>
  <sheetProtection algorithmName="SHA-512" hashValue="s6oskYX/L4K16qlwTQRZN1W7lmig6OMLkc7Ozxuj/6sMRL/DVlqfx/ohwVxDeAd34UMBgCruFcgeGlZ2yMkrMQ==" saltValue="k2vRZkcVq0uuGebmM8BaIw==" spinCount="100000" sheet="1" objects="1" scenarios="1"/>
  <mergeCells count="1">
    <mergeCell ref="E3:I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5"/>
  <sheetViews>
    <sheetView workbookViewId="0">
      <selection activeCell="C21" sqref="C21"/>
    </sheetView>
  </sheetViews>
  <sheetFormatPr defaultRowHeight="14.5" x14ac:dyDescent="0.35"/>
  <cols>
    <col min="1" max="1" width="20.81640625" customWidth="1"/>
    <col min="2" max="2" width="17.81640625" bestFit="1" customWidth="1"/>
    <col min="3" max="3" width="9.26953125" bestFit="1" customWidth="1"/>
    <col min="4" max="4" width="19.08984375" bestFit="1" customWidth="1"/>
    <col min="5" max="5" width="10.08984375" bestFit="1" customWidth="1"/>
    <col min="6" max="6" width="15.1796875" style="36" bestFit="1" customWidth="1"/>
    <col min="7" max="7" width="8.36328125" style="36" bestFit="1" customWidth="1"/>
    <col min="8" max="8" width="7.36328125" style="36" bestFit="1" customWidth="1"/>
    <col min="9" max="9" width="10.453125" style="36" bestFit="1" customWidth="1"/>
  </cols>
  <sheetData>
    <row r="1" spans="1:9" x14ac:dyDescent="0.35">
      <c r="A1" s="9" t="s">
        <v>104</v>
      </c>
    </row>
    <row r="3" spans="1:9" x14ac:dyDescent="0.35">
      <c r="A3" s="24" t="s">
        <v>89</v>
      </c>
      <c r="B3" s="24" t="s">
        <v>32</v>
      </c>
      <c r="C3" s="24" t="s">
        <v>30</v>
      </c>
      <c r="D3" s="24" t="s">
        <v>33</v>
      </c>
      <c r="E3" s="24" t="s">
        <v>70</v>
      </c>
      <c r="F3" s="35" t="s">
        <v>34</v>
      </c>
      <c r="G3" s="35" t="s">
        <v>35</v>
      </c>
      <c r="H3" s="35" t="s">
        <v>36</v>
      </c>
      <c r="I3" s="35" t="s">
        <v>37</v>
      </c>
    </row>
    <row r="4" spans="1:9" x14ac:dyDescent="0.35">
      <c r="A4" t="s">
        <v>90</v>
      </c>
      <c r="B4" t="s">
        <v>106</v>
      </c>
      <c r="C4" t="s">
        <v>48</v>
      </c>
      <c r="D4" t="s">
        <v>39</v>
      </c>
      <c r="E4" t="s">
        <v>71</v>
      </c>
      <c r="F4" s="36" t="s">
        <v>91</v>
      </c>
      <c r="G4" s="36" t="s">
        <v>92</v>
      </c>
      <c r="H4" s="36">
        <v>0</v>
      </c>
      <c r="I4" s="36">
        <v>0</v>
      </c>
    </row>
    <row r="5" spans="1:9" x14ac:dyDescent="0.35">
      <c r="A5" t="s">
        <v>90</v>
      </c>
      <c r="B5" t="s">
        <v>106</v>
      </c>
      <c r="C5" t="s">
        <v>48</v>
      </c>
      <c r="D5" t="s">
        <v>45</v>
      </c>
      <c r="E5" t="s">
        <v>72</v>
      </c>
      <c r="F5" s="36" t="s">
        <v>94</v>
      </c>
      <c r="G5" s="36" t="s">
        <v>95</v>
      </c>
      <c r="H5" s="36" t="s">
        <v>96</v>
      </c>
      <c r="I5" s="36" t="s">
        <v>93</v>
      </c>
    </row>
    <row r="6" spans="1:9" x14ac:dyDescent="0.35">
      <c r="A6" t="s">
        <v>90</v>
      </c>
      <c r="B6" t="s">
        <v>107</v>
      </c>
      <c r="C6" t="s">
        <v>48</v>
      </c>
      <c r="D6" s="25" t="s">
        <v>44</v>
      </c>
      <c r="E6" t="s">
        <v>71</v>
      </c>
      <c r="F6" s="36" t="s">
        <v>41</v>
      </c>
      <c r="G6" s="36" t="s">
        <v>41</v>
      </c>
      <c r="H6" s="36" t="s">
        <v>40</v>
      </c>
      <c r="I6" s="36" t="s">
        <v>41</v>
      </c>
    </row>
    <row r="7" spans="1:9" x14ac:dyDescent="0.35">
      <c r="A7" t="s">
        <v>90</v>
      </c>
      <c r="B7" t="s">
        <v>107</v>
      </c>
      <c r="C7" t="s">
        <v>48</v>
      </c>
      <c r="D7" t="s">
        <v>45</v>
      </c>
      <c r="E7" t="s">
        <v>72</v>
      </c>
      <c r="F7" s="36" t="s">
        <v>40</v>
      </c>
      <c r="G7" s="36" t="s">
        <v>56</v>
      </c>
      <c r="H7" s="36" t="s">
        <v>55</v>
      </c>
      <c r="I7" s="36" t="s">
        <v>41</v>
      </c>
    </row>
    <row r="8" spans="1:9" x14ac:dyDescent="0.35">
      <c r="A8" t="s">
        <v>90</v>
      </c>
      <c r="B8" t="s">
        <v>108</v>
      </c>
      <c r="C8" t="s">
        <v>48</v>
      </c>
      <c r="D8" s="25" t="s">
        <v>42</v>
      </c>
      <c r="E8" t="s">
        <v>71</v>
      </c>
      <c r="F8" s="36" t="s">
        <v>40</v>
      </c>
      <c r="G8" s="36" t="s">
        <v>47</v>
      </c>
      <c r="H8" s="36" t="s">
        <v>47</v>
      </c>
      <c r="I8" s="36" t="s">
        <v>41</v>
      </c>
    </row>
    <row r="9" spans="1:9" x14ac:dyDescent="0.35">
      <c r="A9" t="s">
        <v>90</v>
      </c>
      <c r="B9" t="s">
        <v>108</v>
      </c>
      <c r="C9" t="s">
        <v>48</v>
      </c>
      <c r="D9" t="s">
        <v>45</v>
      </c>
      <c r="E9" t="s">
        <v>72</v>
      </c>
      <c r="F9" s="36" t="s">
        <v>40</v>
      </c>
      <c r="G9" s="36" t="s">
        <v>47</v>
      </c>
      <c r="H9" s="36" t="s">
        <v>41</v>
      </c>
      <c r="I9" s="36" t="s">
        <v>41</v>
      </c>
    </row>
    <row r="10" spans="1:9" x14ac:dyDescent="0.35">
      <c r="A10" t="s">
        <v>90</v>
      </c>
      <c r="B10" t="s">
        <v>109</v>
      </c>
      <c r="C10" t="s">
        <v>48</v>
      </c>
      <c r="D10" t="s">
        <v>39</v>
      </c>
      <c r="E10" t="s">
        <v>71</v>
      </c>
      <c r="F10" s="36" t="s">
        <v>40</v>
      </c>
      <c r="G10" s="36" t="s">
        <v>64</v>
      </c>
      <c r="H10" s="36" t="s">
        <v>41</v>
      </c>
      <c r="I10" s="36" t="s">
        <v>41</v>
      </c>
    </row>
    <row r="11" spans="1:9" x14ac:dyDescent="0.35">
      <c r="A11" t="s">
        <v>90</v>
      </c>
      <c r="B11" t="s">
        <v>109</v>
      </c>
      <c r="C11" t="s">
        <v>48</v>
      </c>
      <c r="D11" t="s">
        <v>45</v>
      </c>
      <c r="E11" t="s">
        <v>72</v>
      </c>
      <c r="F11" s="36" t="s">
        <v>40</v>
      </c>
      <c r="G11" s="36" t="s">
        <v>64</v>
      </c>
      <c r="H11" s="36" t="s">
        <v>41</v>
      </c>
      <c r="I11" s="36" t="s">
        <v>41</v>
      </c>
    </row>
    <row r="12" spans="1:9" x14ac:dyDescent="0.35">
      <c r="A12" t="s">
        <v>90</v>
      </c>
      <c r="B12" t="s">
        <v>110</v>
      </c>
      <c r="C12" t="s">
        <v>38</v>
      </c>
      <c r="D12" t="s">
        <v>39</v>
      </c>
      <c r="E12" t="s">
        <v>71</v>
      </c>
      <c r="F12" s="36" t="s">
        <v>51</v>
      </c>
      <c r="G12" s="36" t="s">
        <v>52</v>
      </c>
      <c r="H12" s="36" t="s">
        <v>53</v>
      </c>
      <c r="I12" s="36" t="s">
        <v>41</v>
      </c>
    </row>
    <row r="13" spans="1:9" x14ac:dyDescent="0.35">
      <c r="A13" t="s">
        <v>90</v>
      </c>
      <c r="B13" t="s">
        <v>110</v>
      </c>
      <c r="C13" t="s">
        <v>38</v>
      </c>
      <c r="D13" t="s">
        <v>45</v>
      </c>
      <c r="E13" t="s">
        <v>72</v>
      </c>
      <c r="F13" s="36" t="s">
        <v>54</v>
      </c>
      <c r="G13" s="36" t="s">
        <v>40</v>
      </c>
      <c r="H13" s="36" t="s">
        <v>41</v>
      </c>
      <c r="I13" s="36" t="s">
        <v>41</v>
      </c>
    </row>
    <row r="14" spans="1:9" x14ac:dyDescent="0.35">
      <c r="A14" t="s">
        <v>90</v>
      </c>
      <c r="B14" t="s">
        <v>111</v>
      </c>
      <c r="C14" t="s">
        <v>38</v>
      </c>
      <c r="D14" s="25" t="s">
        <v>43</v>
      </c>
      <c r="E14" t="s">
        <v>71</v>
      </c>
      <c r="F14" s="36" t="s">
        <v>40</v>
      </c>
      <c r="G14" s="36" t="s">
        <v>58</v>
      </c>
      <c r="H14" s="36" t="s">
        <v>59</v>
      </c>
      <c r="I14" s="36" t="s">
        <v>41</v>
      </c>
    </row>
    <row r="15" spans="1:9" x14ac:dyDescent="0.35">
      <c r="A15" t="s">
        <v>90</v>
      </c>
      <c r="B15" t="s">
        <v>111</v>
      </c>
      <c r="C15" t="s">
        <v>38</v>
      </c>
      <c r="D15" t="s">
        <v>45</v>
      </c>
      <c r="E15" t="s">
        <v>72</v>
      </c>
      <c r="F15" s="36" t="s">
        <v>40</v>
      </c>
      <c r="G15" s="36" t="s">
        <v>60</v>
      </c>
      <c r="H15" s="36" t="s">
        <v>61</v>
      </c>
      <c r="I15" s="36" t="s">
        <v>41</v>
      </c>
    </row>
    <row r="16" spans="1:9" x14ac:dyDescent="0.35">
      <c r="A16" t="s">
        <v>90</v>
      </c>
      <c r="B16" t="s">
        <v>112</v>
      </c>
      <c r="C16" t="s">
        <v>38</v>
      </c>
      <c r="D16" s="25" t="s">
        <v>42</v>
      </c>
      <c r="E16" t="s">
        <v>71</v>
      </c>
      <c r="F16" s="36" t="s">
        <v>40</v>
      </c>
      <c r="G16" s="36" t="s">
        <v>40</v>
      </c>
      <c r="H16" s="36" t="s">
        <v>41</v>
      </c>
      <c r="I16" s="36" t="s">
        <v>41</v>
      </c>
    </row>
    <row r="17" spans="1:9" x14ac:dyDescent="0.35">
      <c r="A17" t="s">
        <v>90</v>
      </c>
      <c r="B17" t="s">
        <v>112</v>
      </c>
      <c r="C17" t="s">
        <v>38</v>
      </c>
      <c r="D17" t="s">
        <v>45</v>
      </c>
      <c r="E17" t="s">
        <v>72</v>
      </c>
      <c r="F17" s="36" t="s">
        <v>40</v>
      </c>
      <c r="G17" s="36" t="s">
        <v>40</v>
      </c>
      <c r="H17" s="36" t="s">
        <v>41</v>
      </c>
      <c r="I17" s="36" t="s">
        <v>41</v>
      </c>
    </row>
    <row r="18" spans="1:9" x14ac:dyDescent="0.35">
      <c r="A18" t="s">
        <v>90</v>
      </c>
      <c r="B18" t="s">
        <v>113</v>
      </c>
      <c r="C18" t="s">
        <v>38</v>
      </c>
      <c r="D18" s="25" t="s">
        <v>42</v>
      </c>
      <c r="E18" t="s">
        <v>71</v>
      </c>
      <c r="F18" s="36" t="s">
        <v>40</v>
      </c>
      <c r="G18" s="36" t="s">
        <v>41</v>
      </c>
      <c r="H18" s="36" t="s">
        <v>41</v>
      </c>
      <c r="I18" s="36" t="s">
        <v>41</v>
      </c>
    </row>
    <row r="19" spans="1:9" x14ac:dyDescent="0.35">
      <c r="A19" t="s">
        <v>90</v>
      </c>
      <c r="B19" t="s">
        <v>113</v>
      </c>
      <c r="C19" t="s">
        <v>38</v>
      </c>
      <c r="D19" t="s">
        <v>45</v>
      </c>
      <c r="E19" t="s">
        <v>72</v>
      </c>
      <c r="F19" s="36" t="s">
        <v>40</v>
      </c>
      <c r="G19" s="36" t="s">
        <v>41</v>
      </c>
      <c r="H19" s="36" t="s">
        <v>41</v>
      </c>
      <c r="I19" s="36" t="s">
        <v>41</v>
      </c>
    </row>
    <row r="20" spans="1:9" x14ac:dyDescent="0.35">
      <c r="A20" t="s">
        <v>90</v>
      </c>
      <c r="B20" t="s">
        <v>114</v>
      </c>
      <c r="C20" t="s">
        <v>38</v>
      </c>
      <c r="D20" t="s">
        <v>39</v>
      </c>
      <c r="E20" t="s">
        <v>71</v>
      </c>
      <c r="F20" s="36" t="s">
        <v>40</v>
      </c>
      <c r="G20" s="36" t="s">
        <v>66</v>
      </c>
      <c r="H20" s="36" t="s">
        <v>41</v>
      </c>
      <c r="I20" s="36" t="s">
        <v>41</v>
      </c>
    </row>
    <row r="21" spans="1:9" x14ac:dyDescent="0.35">
      <c r="A21" t="s">
        <v>90</v>
      </c>
      <c r="B21" t="s">
        <v>114</v>
      </c>
      <c r="C21" t="s">
        <v>38</v>
      </c>
      <c r="D21" t="s">
        <v>45</v>
      </c>
      <c r="E21" t="s">
        <v>72</v>
      </c>
      <c r="F21" s="36" t="s">
        <v>40</v>
      </c>
      <c r="G21" s="36" t="s">
        <v>68</v>
      </c>
      <c r="H21" s="36" t="s">
        <v>69</v>
      </c>
      <c r="I21" s="36" t="s">
        <v>67</v>
      </c>
    </row>
    <row r="22" spans="1:9" x14ac:dyDescent="0.35">
      <c r="A22" t="s">
        <v>90</v>
      </c>
      <c r="B22" t="s">
        <v>115</v>
      </c>
      <c r="C22" t="s">
        <v>46</v>
      </c>
      <c r="D22" s="25" t="s">
        <v>44</v>
      </c>
      <c r="E22" t="s">
        <v>71</v>
      </c>
      <c r="F22" s="36" t="s">
        <v>40</v>
      </c>
      <c r="G22" s="36" t="s">
        <v>40</v>
      </c>
      <c r="H22" s="36" t="s">
        <v>47</v>
      </c>
      <c r="I22" s="36" t="s">
        <v>41</v>
      </c>
    </row>
    <row r="23" spans="1:9" x14ac:dyDescent="0.35">
      <c r="A23" t="s">
        <v>90</v>
      </c>
      <c r="B23" t="s">
        <v>115</v>
      </c>
      <c r="C23" t="s">
        <v>46</v>
      </c>
      <c r="D23" t="s">
        <v>45</v>
      </c>
      <c r="E23" t="s">
        <v>72</v>
      </c>
      <c r="F23" s="36" t="s">
        <v>40</v>
      </c>
      <c r="G23" s="36" t="s">
        <v>40</v>
      </c>
      <c r="H23" s="36" t="s">
        <v>47</v>
      </c>
      <c r="I23" s="36" t="s">
        <v>41</v>
      </c>
    </row>
    <row r="24" spans="1:9" x14ac:dyDescent="0.35">
      <c r="A24" t="s">
        <v>90</v>
      </c>
      <c r="B24" t="s">
        <v>116</v>
      </c>
      <c r="C24" t="s">
        <v>46</v>
      </c>
      <c r="D24" s="25" t="s">
        <v>44</v>
      </c>
      <c r="E24" t="s">
        <v>71</v>
      </c>
      <c r="F24" s="36" t="s">
        <v>57</v>
      </c>
      <c r="G24" s="36" t="s">
        <v>41</v>
      </c>
      <c r="H24" s="36" t="s">
        <v>41</v>
      </c>
      <c r="I24" s="36" t="s">
        <v>41</v>
      </c>
    </row>
    <row r="25" spans="1:9" x14ac:dyDescent="0.35">
      <c r="A25" t="s">
        <v>90</v>
      </c>
      <c r="B25" t="s">
        <v>116</v>
      </c>
      <c r="C25" t="s">
        <v>46</v>
      </c>
      <c r="D25" t="s">
        <v>45</v>
      </c>
      <c r="E25" t="s">
        <v>72</v>
      </c>
      <c r="F25" s="36" t="s">
        <v>40</v>
      </c>
      <c r="G25" s="36" t="s">
        <v>50</v>
      </c>
      <c r="H25" s="36" t="s">
        <v>50</v>
      </c>
      <c r="I25" s="36" t="s">
        <v>41</v>
      </c>
    </row>
    <row r="26" spans="1:9" x14ac:dyDescent="0.35">
      <c r="A26" t="s">
        <v>90</v>
      </c>
      <c r="B26" t="s">
        <v>117</v>
      </c>
      <c r="C26" t="s">
        <v>46</v>
      </c>
      <c r="D26" s="25" t="s">
        <v>44</v>
      </c>
      <c r="E26" t="s">
        <v>71</v>
      </c>
      <c r="F26" s="36" t="s">
        <v>40</v>
      </c>
      <c r="G26" s="36" t="s">
        <v>97</v>
      </c>
      <c r="H26" s="36" t="s">
        <v>59</v>
      </c>
      <c r="I26" s="36" t="s">
        <v>41</v>
      </c>
    </row>
    <row r="27" spans="1:9" x14ac:dyDescent="0.35">
      <c r="A27" t="s">
        <v>90</v>
      </c>
      <c r="B27" t="s">
        <v>117</v>
      </c>
      <c r="C27" t="s">
        <v>46</v>
      </c>
      <c r="D27" t="s">
        <v>45</v>
      </c>
      <c r="E27" t="s">
        <v>72</v>
      </c>
      <c r="F27" s="36" t="s">
        <v>40</v>
      </c>
      <c r="G27" s="36" t="s">
        <v>62</v>
      </c>
      <c r="H27" s="36" t="s">
        <v>63</v>
      </c>
      <c r="I27" s="36" t="s">
        <v>41</v>
      </c>
    </row>
    <row r="28" spans="1:9" x14ac:dyDescent="0.35">
      <c r="A28" t="s">
        <v>90</v>
      </c>
      <c r="B28" t="s">
        <v>118</v>
      </c>
      <c r="C28" t="s">
        <v>46</v>
      </c>
      <c r="D28" s="25" t="s">
        <v>43</v>
      </c>
      <c r="E28" t="s">
        <v>71</v>
      </c>
      <c r="F28" s="36" t="s">
        <v>65</v>
      </c>
      <c r="G28" s="36" t="s">
        <v>41</v>
      </c>
      <c r="H28" s="36" t="s">
        <v>41</v>
      </c>
      <c r="I28" s="36" t="s">
        <v>41</v>
      </c>
    </row>
    <row r="29" spans="1:9" x14ac:dyDescent="0.35">
      <c r="A29" t="s">
        <v>90</v>
      </c>
      <c r="B29" t="s">
        <v>118</v>
      </c>
      <c r="C29" t="s">
        <v>46</v>
      </c>
      <c r="D29" t="s">
        <v>45</v>
      </c>
      <c r="E29" t="s">
        <v>72</v>
      </c>
      <c r="F29" s="36" t="s">
        <v>49</v>
      </c>
      <c r="G29" s="36" t="s">
        <v>49</v>
      </c>
      <c r="H29" s="36" t="s">
        <v>41</v>
      </c>
      <c r="I29" s="36" t="s">
        <v>41</v>
      </c>
    </row>
    <row r="30" spans="1:9" x14ac:dyDescent="0.35">
      <c r="A30" t="s">
        <v>90</v>
      </c>
      <c r="B30" t="s">
        <v>119</v>
      </c>
      <c r="C30" t="s">
        <v>46</v>
      </c>
      <c r="D30" s="25" t="s">
        <v>42</v>
      </c>
      <c r="E30" t="s">
        <v>71</v>
      </c>
      <c r="F30" s="36" t="s">
        <v>40</v>
      </c>
      <c r="G30" s="36" t="s">
        <v>40</v>
      </c>
      <c r="H30" s="36" t="s">
        <v>40</v>
      </c>
      <c r="I30" s="36" t="s">
        <v>41</v>
      </c>
    </row>
    <row r="31" spans="1:9" x14ac:dyDescent="0.35">
      <c r="A31" t="s">
        <v>90</v>
      </c>
      <c r="B31" t="s">
        <v>119</v>
      </c>
      <c r="C31" t="s">
        <v>46</v>
      </c>
      <c r="D31" t="s">
        <v>45</v>
      </c>
      <c r="E31" t="s">
        <v>72</v>
      </c>
      <c r="F31" s="36" t="s">
        <v>40</v>
      </c>
      <c r="G31" s="36" t="s">
        <v>40</v>
      </c>
      <c r="H31" s="36" t="s">
        <v>40</v>
      </c>
      <c r="I31" s="36" t="s">
        <v>41</v>
      </c>
    </row>
    <row r="32" spans="1:9" x14ac:dyDescent="0.35">
      <c r="A32" t="s">
        <v>90</v>
      </c>
      <c r="B32" t="s">
        <v>120</v>
      </c>
      <c r="C32" t="s">
        <v>46</v>
      </c>
      <c r="D32" t="s">
        <v>39</v>
      </c>
      <c r="E32" t="s">
        <v>71</v>
      </c>
      <c r="F32" s="36">
        <v>0</v>
      </c>
      <c r="G32" s="36">
        <v>0</v>
      </c>
      <c r="H32" s="36">
        <v>0</v>
      </c>
      <c r="I32" s="36">
        <v>0</v>
      </c>
    </row>
    <row r="33" spans="1:9" x14ac:dyDescent="0.35">
      <c r="A33" t="s">
        <v>90</v>
      </c>
      <c r="B33" t="s">
        <v>120</v>
      </c>
      <c r="C33" t="s">
        <v>46</v>
      </c>
      <c r="D33" t="s">
        <v>45</v>
      </c>
      <c r="E33" t="s">
        <v>72</v>
      </c>
      <c r="F33" s="36">
        <v>0</v>
      </c>
      <c r="G33" s="36">
        <v>0</v>
      </c>
      <c r="H33" s="36">
        <v>0</v>
      </c>
      <c r="I33" s="36">
        <v>0</v>
      </c>
    </row>
    <row r="34" spans="1:9" x14ac:dyDescent="0.35">
      <c r="A34" t="s">
        <v>90</v>
      </c>
      <c r="B34" t="s">
        <v>121</v>
      </c>
      <c r="C34" t="s">
        <v>46</v>
      </c>
      <c r="D34" t="s">
        <v>39</v>
      </c>
      <c r="E34" t="s">
        <v>71</v>
      </c>
      <c r="F34" s="36">
        <v>0</v>
      </c>
      <c r="G34" s="36">
        <v>0</v>
      </c>
      <c r="H34" s="36">
        <v>0</v>
      </c>
      <c r="I34" s="36">
        <v>0</v>
      </c>
    </row>
    <row r="35" spans="1:9" x14ac:dyDescent="0.35">
      <c r="A35" t="s">
        <v>90</v>
      </c>
      <c r="B35" t="s">
        <v>121</v>
      </c>
      <c r="C35" t="s">
        <v>46</v>
      </c>
      <c r="D35" t="s">
        <v>45</v>
      </c>
      <c r="E35" t="s">
        <v>72</v>
      </c>
      <c r="F35" s="36">
        <v>0</v>
      </c>
      <c r="G35" s="36">
        <v>0</v>
      </c>
      <c r="H35" s="36">
        <v>0</v>
      </c>
      <c r="I35" s="36">
        <v>0</v>
      </c>
    </row>
  </sheetData>
  <sheetProtection algorithmName="SHA-512" hashValue="7Iu0a4m8XS0CLmQUSPlqYq2A69PNyOOnYhKytH7SJjQpjY6WLs4adl+3ohEMMSvAdJu9b0ywB6f/bpr5+hBPuQ==" saltValue="xnHUGjwX9S3jSkjK11ewnA=="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43"/>
  <sheetViews>
    <sheetView workbookViewId="0">
      <selection activeCell="F32" sqref="F32"/>
    </sheetView>
  </sheetViews>
  <sheetFormatPr defaultRowHeight="14.5" x14ac:dyDescent="0.35"/>
  <cols>
    <col min="1" max="1" width="121.26953125" customWidth="1"/>
    <col min="2" max="2" width="22.453125" customWidth="1"/>
    <col min="3" max="3" width="15.453125" customWidth="1"/>
    <col min="4" max="4" width="23.6328125" customWidth="1"/>
    <col min="5" max="5" width="26.453125" customWidth="1"/>
    <col min="6" max="6" width="40.6328125" bestFit="1" customWidth="1"/>
    <col min="7" max="9" width="12.453125" customWidth="1"/>
    <col min="10" max="10" width="13" customWidth="1"/>
    <col min="11" max="12" width="13.90625" customWidth="1"/>
    <col min="13" max="13" width="13.453125" customWidth="1"/>
    <col min="14" max="14" width="12.453125" customWidth="1"/>
  </cols>
  <sheetData>
    <row r="1" spans="1:13" x14ac:dyDescent="0.35">
      <c r="A1" s="9" t="s">
        <v>105</v>
      </c>
    </row>
    <row r="3" spans="1:13" ht="14.5" customHeight="1" x14ac:dyDescent="0.35">
      <c r="A3" t="s">
        <v>14</v>
      </c>
      <c r="B3">
        <v>0</v>
      </c>
      <c r="C3">
        <v>0</v>
      </c>
      <c r="D3">
        <v>0</v>
      </c>
      <c r="E3">
        <v>0</v>
      </c>
      <c r="F3">
        <v>0</v>
      </c>
      <c r="G3">
        <v>0</v>
      </c>
      <c r="H3">
        <v>0</v>
      </c>
      <c r="I3">
        <v>0</v>
      </c>
      <c r="J3">
        <v>0</v>
      </c>
      <c r="K3">
        <v>0</v>
      </c>
      <c r="L3">
        <v>0</v>
      </c>
      <c r="M3">
        <v>0</v>
      </c>
    </row>
    <row r="4" spans="1:13" x14ac:dyDescent="0.35">
      <c r="A4" t="s">
        <v>15</v>
      </c>
      <c r="B4">
        <v>0</v>
      </c>
      <c r="C4">
        <v>0</v>
      </c>
      <c r="D4">
        <v>0</v>
      </c>
      <c r="E4">
        <v>0</v>
      </c>
      <c r="F4">
        <v>0</v>
      </c>
      <c r="G4">
        <v>0</v>
      </c>
      <c r="H4">
        <v>0</v>
      </c>
      <c r="I4">
        <v>0</v>
      </c>
      <c r="J4">
        <v>0</v>
      </c>
      <c r="K4">
        <v>0</v>
      </c>
      <c r="L4">
        <v>0</v>
      </c>
      <c r="M4">
        <v>0</v>
      </c>
    </row>
    <row r="5" spans="1:13" ht="15" customHeight="1" x14ac:dyDescent="0.35">
      <c r="A5" t="s">
        <v>5</v>
      </c>
      <c r="B5">
        <v>0</v>
      </c>
      <c r="C5">
        <v>0</v>
      </c>
      <c r="D5">
        <v>0</v>
      </c>
      <c r="E5">
        <v>0</v>
      </c>
      <c r="F5">
        <v>0</v>
      </c>
      <c r="G5">
        <v>0</v>
      </c>
      <c r="H5">
        <v>0</v>
      </c>
      <c r="I5">
        <v>0</v>
      </c>
      <c r="J5">
        <v>0</v>
      </c>
      <c r="K5">
        <v>0</v>
      </c>
      <c r="L5">
        <v>0</v>
      </c>
      <c r="M5">
        <v>0</v>
      </c>
    </row>
    <row r="6" spans="1:13" x14ac:dyDescent="0.35">
      <c r="A6" s="8" t="s">
        <v>19</v>
      </c>
      <c r="B6">
        <v>0</v>
      </c>
      <c r="C6">
        <v>0</v>
      </c>
      <c r="D6">
        <v>0</v>
      </c>
      <c r="E6">
        <v>0</v>
      </c>
      <c r="F6">
        <v>0</v>
      </c>
      <c r="G6">
        <v>0</v>
      </c>
      <c r="H6">
        <v>0</v>
      </c>
      <c r="I6">
        <v>0</v>
      </c>
      <c r="J6">
        <v>0</v>
      </c>
      <c r="K6">
        <v>0</v>
      </c>
      <c r="L6">
        <v>0</v>
      </c>
      <c r="M6">
        <v>0</v>
      </c>
    </row>
    <row r="7" spans="1:13" x14ac:dyDescent="0.35">
      <c r="A7" s="9">
        <v>2020</v>
      </c>
      <c r="B7">
        <v>0</v>
      </c>
      <c r="C7">
        <v>0</v>
      </c>
      <c r="D7">
        <v>0</v>
      </c>
      <c r="E7">
        <v>0</v>
      </c>
      <c r="F7">
        <v>0</v>
      </c>
      <c r="G7">
        <v>0</v>
      </c>
      <c r="H7">
        <v>0</v>
      </c>
      <c r="I7">
        <v>0</v>
      </c>
      <c r="J7">
        <v>0</v>
      </c>
      <c r="K7">
        <v>0</v>
      </c>
      <c r="L7">
        <v>0</v>
      </c>
      <c r="M7">
        <v>0</v>
      </c>
    </row>
    <row r="8" spans="1:13" x14ac:dyDescent="0.35">
      <c r="A8" t="s">
        <v>0</v>
      </c>
      <c r="B8" t="s">
        <v>1</v>
      </c>
      <c r="C8" t="s">
        <v>2</v>
      </c>
      <c r="D8" t="s">
        <v>3</v>
      </c>
      <c r="E8" t="s">
        <v>4</v>
      </c>
      <c r="F8" t="s">
        <v>12</v>
      </c>
      <c r="G8">
        <v>0</v>
      </c>
      <c r="H8">
        <v>0</v>
      </c>
      <c r="I8">
        <v>0</v>
      </c>
      <c r="J8">
        <v>0</v>
      </c>
      <c r="K8">
        <v>0</v>
      </c>
      <c r="L8">
        <v>0</v>
      </c>
      <c r="M8">
        <v>0</v>
      </c>
    </row>
    <row r="9" spans="1:13" x14ac:dyDescent="0.35">
      <c r="A9">
        <v>70</v>
      </c>
      <c r="B9">
        <v>20</v>
      </c>
      <c r="C9">
        <v>10</v>
      </c>
      <c r="D9">
        <v>2</v>
      </c>
      <c r="E9">
        <f>SUM(A9:D9)</f>
        <v>102</v>
      </c>
      <c r="F9" s="4">
        <f>E9/MAX($E$9:$E$12)*100</f>
        <v>72.340425531914903</v>
      </c>
      <c r="G9">
        <v>0</v>
      </c>
      <c r="H9">
        <v>0</v>
      </c>
      <c r="I9">
        <v>0</v>
      </c>
      <c r="J9">
        <v>0</v>
      </c>
      <c r="K9">
        <v>0</v>
      </c>
      <c r="L9">
        <v>0</v>
      </c>
      <c r="M9">
        <v>0</v>
      </c>
    </row>
    <row r="10" spans="1:13" x14ac:dyDescent="0.35">
      <c r="A10">
        <v>80</v>
      </c>
      <c r="B10">
        <v>30</v>
      </c>
      <c r="C10">
        <v>20</v>
      </c>
      <c r="D10">
        <v>1</v>
      </c>
      <c r="E10">
        <f t="shared" ref="E10:E13" si="0">SUM(A10:D10)</f>
        <v>131</v>
      </c>
      <c r="F10" s="4">
        <f t="shared" ref="F10:F13" si="1">E10/MAX($E$9:$E$12)*100</f>
        <v>92.907801418439718</v>
      </c>
      <c r="G10">
        <v>0</v>
      </c>
      <c r="H10">
        <v>0</v>
      </c>
      <c r="I10">
        <v>0</v>
      </c>
      <c r="J10">
        <v>0</v>
      </c>
      <c r="K10">
        <v>0</v>
      </c>
      <c r="L10">
        <v>0</v>
      </c>
      <c r="M10">
        <v>0</v>
      </c>
    </row>
    <row r="11" spans="1:13" x14ac:dyDescent="0.35">
      <c r="A11">
        <v>90</v>
      </c>
      <c r="B11">
        <v>40</v>
      </c>
      <c r="C11">
        <v>10</v>
      </c>
      <c r="D11">
        <v>1</v>
      </c>
      <c r="E11">
        <f t="shared" si="0"/>
        <v>141</v>
      </c>
      <c r="F11" s="4">
        <f t="shared" si="1"/>
        <v>100</v>
      </c>
      <c r="G11">
        <v>0</v>
      </c>
      <c r="H11">
        <v>0</v>
      </c>
      <c r="I11">
        <v>0</v>
      </c>
      <c r="J11">
        <v>0</v>
      </c>
      <c r="K11">
        <v>0</v>
      </c>
      <c r="L11">
        <v>0</v>
      </c>
      <c r="M11">
        <v>0</v>
      </c>
    </row>
    <row r="12" spans="1:13" ht="14.5" customHeight="1" x14ac:dyDescent="0.35">
      <c r="A12">
        <v>60</v>
      </c>
      <c r="B12">
        <v>10</v>
      </c>
      <c r="C12">
        <v>5</v>
      </c>
      <c r="D12">
        <v>2</v>
      </c>
      <c r="E12">
        <f t="shared" si="0"/>
        <v>77</v>
      </c>
      <c r="F12" s="4">
        <f t="shared" si="1"/>
        <v>54.609929078014183</v>
      </c>
      <c r="G12">
        <v>0</v>
      </c>
      <c r="H12">
        <v>0</v>
      </c>
      <c r="I12">
        <v>0</v>
      </c>
      <c r="J12">
        <v>0</v>
      </c>
      <c r="K12">
        <v>0</v>
      </c>
      <c r="L12">
        <v>0</v>
      </c>
      <c r="M12">
        <v>0</v>
      </c>
    </row>
    <row r="13" spans="1:13" x14ac:dyDescent="0.35">
      <c r="A13">
        <v>0</v>
      </c>
      <c r="B13">
        <v>0</v>
      </c>
      <c r="C13">
        <v>0</v>
      </c>
      <c r="D13">
        <v>0</v>
      </c>
      <c r="E13">
        <f t="shared" si="0"/>
        <v>0</v>
      </c>
      <c r="F13" s="4">
        <f t="shared" si="1"/>
        <v>0</v>
      </c>
      <c r="G13">
        <v>0</v>
      </c>
      <c r="H13">
        <v>0</v>
      </c>
      <c r="I13">
        <v>0</v>
      </c>
      <c r="J13">
        <v>0</v>
      </c>
      <c r="K13">
        <v>0</v>
      </c>
      <c r="L13">
        <v>0</v>
      </c>
      <c r="M13">
        <v>0</v>
      </c>
    </row>
    <row r="14" spans="1:13" ht="14.5" customHeight="1" x14ac:dyDescent="0.35">
      <c r="A14" s="7" t="s">
        <v>13</v>
      </c>
      <c r="B14">
        <v>0</v>
      </c>
      <c r="C14">
        <v>0</v>
      </c>
      <c r="D14">
        <v>0</v>
      </c>
      <c r="E14">
        <v>0</v>
      </c>
      <c r="F14">
        <v>0</v>
      </c>
      <c r="G14">
        <v>0</v>
      </c>
      <c r="H14">
        <v>0</v>
      </c>
      <c r="I14">
        <v>0</v>
      </c>
      <c r="J14">
        <v>0</v>
      </c>
      <c r="K14">
        <v>0</v>
      </c>
      <c r="L14">
        <v>0</v>
      </c>
      <c r="M14">
        <v>0</v>
      </c>
    </row>
    <row r="15" spans="1:13" ht="14.5" customHeight="1" x14ac:dyDescent="0.35">
      <c r="A15" t="s">
        <v>16</v>
      </c>
      <c r="B15">
        <v>0</v>
      </c>
      <c r="C15">
        <v>0</v>
      </c>
      <c r="D15">
        <v>0</v>
      </c>
      <c r="E15">
        <v>0</v>
      </c>
      <c r="F15">
        <v>0</v>
      </c>
      <c r="G15">
        <v>0</v>
      </c>
      <c r="H15">
        <v>0</v>
      </c>
      <c r="I15">
        <v>0</v>
      </c>
      <c r="J15">
        <v>0</v>
      </c>
      <c r="K15">
        <v>0</v>
      </c>
      <c r="L15">
        <v>0</v>
      </c>
      <c r="M15">
        <v>0</v>
      </c>
    </row>
    <row r="16" spans="1:13" x14ac:dyDescent="0.35">
      <c r="A16" t="s">
        <v>0</v>
      </c>
      <c r="B16" t="s">
        <v>1</v>
      </c>
      <c r="C16" t="s">
        <v>2</v>
      </c>
      <c r="D16" t="s">
        <v>3</v>
      </c>
      <c r="E16" t="s">
        <v>4</v>
      </c>
      <c r="F16" t="s">
        <v>17</v>
      </c>
      <c r="G16">
        <v>0</v>
      </c>
      <c r="H16">
        <v>0</v>
      </c>
      <c r="I16">
        <v>0</v>
      </c>
      <c r="J16">
        <v>0</v>
      </c>
      <c r="K16">
        <v>0</v>
      </c>
      <c r="L16">
        <v>0</v>
      </c>
      <c r="M16">
        <v>0</v>
      </c>
    </row>
    <row r="17" spans="1:13" x14ac:dyDescent="0.35">
      <c r="A17">
        <v>30</v>
      </c>
      <c r="B17">
        <v>10</v>
      </c>
      <c r="C17">
        <v>5</v>
      </c>
      <c r="D17">
        <v>1</v>
      </c>
      <c r="E17">
        <f>SUM(A17:D17)</f>
        <v>46</v>
      </c>
      <c r="F17" s="4">
        <f>E17/MAX($E$17:$E$20)*100</f>
        <v>40.350877192982452</v>
      </c>
      <c r="G17">
        <v>0</v>
      </c>
      <c r="H17">
        <v>0</v>
      </c>
      <c r="I17">
        <v>0</v>
      </c>
      <c r="J17">
        <v>0</v>
      </c>
      <c r="K17">
        <v>0</v>
      </c>
      <c r="L17">
        <v>0</v>
      </c>
      <c r="M17">
        <v>0</v>
      </c>
    </row>
    <row r="18" spans="1:13" x14ac:dyDescent="0.35">
      <c r="A18">
        <v>80</v>
      </c>
      <c r="B18">
        <v>30</v>
      </c>
      <c r="C18">
        <v>2</v>
      </c>
      <c r="D18">
        <v>0</v>
      </c>
      <c r="E18">
        <f t="shared" ref="E18:E21" si="2">SUM(A18:D18)</f>
        <v>112</v>
      </c>
      <c r="F18" s="4">
        <f t="shared" ref="F18:F21" si="3">E18/MAX($E$17:$E$20)*100</f>
        <v>98.245614035087712</v>
      </c>
      <c r="G18">
        <v>0</v>
      </c>
      <c r="H18">
        <v>0</v>
      </c>
      <c r="I18">
        <v>0</v>
      </c>
      <c r="J18">
        <v>0</v>
      </c>
      <c r="K18">
        <v>0</v>
      </c>
      <c r="L18">
        <v>0</v>
      </c>
      <c r="M18">
        <v>0</v>
      </c>
    </row>
    <row r="19" spans="1:13" x14ac:dyDescent="0.35">
      <c r="A19">
        <v>65</v>
      </c>
      <c r="B19">
        <v>45</v>
      </c>
      <c r="C19">
        <v>3</v>
      </c>
      <c r="D19">
        <v>1</v>
      </c>
      <c r="E19">
        <f t="shared" si="2"/>
        <v>114</v>
      </c>
      <c r="F19" s="4">
        <f t="shared" si="3"/>
        <v>100</v>
      </c>
      <c r="G19">
        <v>0</v>
      </c>
      <c r="H19">
        <v>0</v>
      </c>
      <c r="I19">
        <v>0</v>
      </c>
      <c r="J19">
        <v>0</v>
      </c>
      <c r="K19">
        <v>0</v>
      </c>
      <c r="L19">
        <v>0</v>
      </c>
      <c r="M19">
        <v>0</v>
      </c>
    </row>
    <row r="20" spans="1:13" x14ac:dyDescent="0.35">
      <c r="A20">
        <v>50</v>
      </c>
      <c r="B20">
        <v>20</v>
      </c>
      <c r="C20">
        <v>5</v>
      </c>
      <c r="D20">
        <v>2</v>
      </c>
      <c r="E20">
        <f t="shared" si="2"/>
        <v>77</v>
      </c>
      <c r="F20" s="4">
        <f t="shared" si="3"/>
        <v>67.543859649122808</v>
      </c>
      <c r="G20">
        <v>0</v>
      </c>
      <c r="H20">
        <v>0</v>
      </c>
      <c r="I20">
        <v>0</v>
      </c>
      <c r="J20">
        <v>0</v>
      </c>
      <c r="K20">
        <v>0</v>
      </c>
      <c r="L20">
        <v>0</v>
      </c>
      <c r="M20">
        <v>0</v>
      </c>
    </row>
    <row r="21" spans="1:13" x14ac:dyDescent="0.35">
      <c r="A21">
        <v>0</v>
      </c>
      <c r="B21">
        <v>0</v>
      </c>
      <c r="C21">
        <v>0</v>
      </c>
      <c r="D21">
        <v>0</v>
      </c>
      <c r="E21">
        <f t="shared" si="2"/>
        <v>0</v>
      </c>
      <c r="F21" s="4">
        <f t="shared" si="3"/>
        <v>0</v>
      </c>
      <c r="G21">
        <v>0</v>
      </c>
      <c r="H21">
        <v>0</v>
      </c>
      <c r="I21">
        <v>0</v>
      </c>
      <c r="J21">
        <v>0</v>
      </c>
      <c r="K21">
        <v>0</v>
      </c>
      <c r="L21">
        <v>0</v>
      </c>
      <c r="M21">
        <v>0</v>
      </c>
    </row>
    <row r="22" spans="1:13" x14ac:dyDescent="0.35">
      <c r="A22" t="s">
        <v>18</v>
      </c>
      <c r="B22">
        <v>0</v>
      </c>
      <c r="C22">
        <v>0</v>
      </c>
      <c r="D22">
        <v>0</v>
      </c>
      <c r="E22">
        <v>0</v>
      </c>
      <c r="F22">
        <v>0</v>
      </c>
      <c r="G22">
        <v>0</v>
      </c>
      <c r="H22">
        <v>0</v>
      </c>
      <c r="I22">
        <v>0</v>
      </c>
      <c r="J22">
        <v>0</v>
      </c>
      <c r="K22">
        <v>0</v>
      </c>
      <c r="L22">
        <v>0</v>
      </c>
      <c r="M22">
        <v>0</v>
      </c>
    </row>
    <row r="23" spans="1:13" ht="43.5" x14ac:dyDescent="0.35">
      <c r="A23" s="2" t="s">
        <v>8</v>
      </c>
      <c r="B23" s="2" t="s">
        <v>6</v>
      </c>
      <c r="C23" s="1" t="s">
        <v>7</v>
      </c>
      <c r="D23" s="3" t="s">
        <v>9</v>
      </c>
      <c r="E23" s="15" t="s">
        <v>10</v>
      </c>
      <c r="F23">
        <v>0</v>
      </c>
      <c r="G23">
        <v>0</v>
      </c>
      <c r="H23">
        <v>0</v>
      </c>
      <c r="I23">
        <v>0</v>
      </c>
      <c r="J23">
        <v>0</v>
      </c>
      <c r="K23">
        <v>0</v>
      </c>
      <c r="L23">
        <v>0</v>
      </c>
      <c r="M23">
        <v>0</v>
      </c>
    </row>
    <row r="24" spans="1:13" x14ac:dyDescent="0.35">
      <c r="A24" s="10">
        <f>F9</f>
        <v>72.340425531914903</v>
      </c>
      <c r="B24" s="13">
        <f>F17</f>
        <v>40.350877192982452</v>
      </c>
      <c r="C24" s="11">
        <f>100*(B24-A24)/A24</f>
        <v>-44.220846233230148</v>
      </c>
      <c r="D24" s="4">
        <f>AVERAGE($C$24:$C$40)</f>
        <v>35.548220860753098</v>
      </c>
      <c r="E24" s="6">
        <f>IF(B24&gt;=80,12,((B24/100*12)+((C24/MAX($C$24:$C$40))/(D24/100))))</f>
        <v>4.2201213049951383</v>
      </c>
      <c r="F24">
        <v>0</v>
      </c>
      <c r="G24" s="23">
        <f>+B24*C24</f>
        <v>-1784.3499357268304</v>
      </c>
      <c r="H24">
        <v>0</v>
      </c>
      <c r="I24">
        <v>0</v>
      </c>
      <c r="J24">
        <v>0</v>
      </c>
      <c r="K24">
        <v>0</v>
      </c>
      <c r="L24">
        <v>0</v>
      </c>
      <c r="M24">
        <v>0</v>
      </c>
    </row>
    <row r="25" spans="1:13" x14ac:dyDescent="0.35">
      <c r="A25" s="10">
        <f t="shared" ref="A25:A27" si="4">F10</f>
        <v>92.907801418439718</v>
      </c>
      <c r="B25" s="13">
        <f t="shared" ref="B25:B27" si="5">F18</f>
        <v>98.245614035087712</v>
      </c>
      <c r="C25" s="11">
        <f t="shared" ref="C25:C43" si="6">100*(B25-A25)/A25</f>
        <v>5.7452792286058569</v>
      </c>
      <c r="D25" s="4">
        <f t="shared" ref="D25:D40" si="7">AVERAGE($C$24:$C$40)</f>
        <v>35.548220860753098</v>
      </c>
      <c r="E25" s="6">
        <f t="shared" ref="E25:E40" si="8">IF(B25&gt;=80,12,((B25/100*12)+((C25/MAX($C$24:$C$40))/(D25/100))))</f>
        <v>12</v>
      </c>
      <c r="F25">
        <v>0</v>
      </c>
      <c r="G25" s="23">
        <f t="shared" ref="G25:G43" si="9">+B25*C25</f>
        <v>564.44848561741753</v>
      </c>
      <c r="H25">
        <v>0</v>
      </c>
      <c r="I25">
        <v>0</v>
      </c>
      <c r="J25">
        <v>0</v>
      </c>
      <c r="K25">
        <v>0</v>
      </c>
      <c r="L25">
        <v>0</v>
      </c>
      <c r="M25">
        <v>0</v>
      </c>
    </row>
    <row r="26" spans="1:13" x14ac:dyDescent="0.35">
      <c r="A26" s="10">
        <f t="shared" si="4"/>
        <v>100</v>
      </c>
      <c r="B26" s="13">
        <f t="shared" si="5"/>
        <v>100</v>
      </c>
      <c r="C26" s="11">
        <f t="shared" si="6"/>
        <v>0</v>
      </c>
      <c r="D26" s="4">
        <f t="shared" si="7"/>
        <v>35.548220860753098</v>
      </c>
      <c r="E26" s="6">
        <f t="shared" si="8"/>
        <v>12</v>
      </c>
      <c r="F26">
        <v>0</v>
      </c>
      <c r="G26" s="23">
        <f t="shared" si="9"/>
        <v>0</v>
      </c>
      <c r="H26">
        <v>0</v>
      </c>
      <c r="I26">
        <v>0</v>
      </c>
      <c r="J26">
        <v>0</v>
      </c>
      <c r="K26">
        <v>0</v>
      </c>
      <c r="L26">
        <v>0</v>
      </c>
      <c r="M26">
        <v>0</v>
      </c>
    </row>
    <row r="27" spans="1:13" x14ac:dyDescent="0.35">
      <c r="A27" s="10">
        <f t="shared" si="4"/>
        <v>54.609929078014183</v>
      </c>
      <c r="B27" s="13">
        <f t="shared" si="5"/>
        <v>67.543859649122808</v>
      </c>
      <c r="C27" s="11">
        <f t="shared" si="6"/>
        <v>23.684210526315798</v>
      </c>
      <c r="D27" s="4">
        <f t="shared" si="7"/>
        <v>35.548220860753098</v>
      </c>
      <c r="E27" s="6">
        <f t="shared" si="8"/>
        <v>8.4383910888127112</v>
      </c>
      <c r="F27">
        <v>0</v>
      </c>
      <c r="G27" s="23">
        <f t="shared" si="9"/>
        <v>1599.7229916897513</v>
      </c>
      <c r="H27">
        <v>0</v>
      </c>
      <c r="I27">
        <v>0</v>
      </c>
      <c r="J27">
        <v>0</v>
      </c>
      <c r="K27">
        <v>0</v>
      </c>
      <c r="L27">
        <v>0</v>
      </c>
      <c r="M27">
        <v>0</v>
      </c>
    </row>
    <row r="28" spans="1:13" x14ac:dyDescent="0.35">
      <c r="A28" s="12">
        <v>20</v>
      </c>
      <c r="B28" s="14">
        <v>20</v>
      </c>
      <c r="C28" s="11">
        <f t="shared" si="6"/>
        <v>0</v>
      </c>
      <c r="D28" s="4">
        <f t="shared" si="7"/>
        <v>35.548220860753098</v>
      </c>
      <c r="E28" s="6">
        <f t="shared" si="8"/>
        <v>2.4000000000000004</v>
      </c>
      <c r="F28">
        <v>0</v>
      </c>
      <c r="G28" s="23">
        <f t="shared" si="9"/>
        <v>0</v>
      </c>
      <c r="H28" s="43" t="s">
        <v>11</v>
      </c>
      <c r="I28" s="43"/>
      <c r="J28" s="43"/>
      <c r="K28" s="43"/>
      <c r="L28" s="43"/>
      <c r="M28" s="43"/>
    </row>
    <row r="29" spans="1:13" x14ac:dyDescent="0.35">
      <c r="A29" s="12">
        <v>20</v>
      </c>
      <c r="B29" s="14">
        <v>30</v>
      </c>
      <c r="C29" s="11">
        <f t="shared" si="6"/>
        <v>50</v>
      </c>
      <c r="D29" s="4">
        <f t="shared" si="7"/>
        <v>35.548220860753098</v>
      </c>
      <c r="E29" s="6">
        <f t="shared" si="8"/>
        <v>4.3032700763823923</v>
      </c>
      <c r="F29">
        <v>0</v>
      </c>
      <c r="G29" s="23">
        <f t="shared" si="9"/>
        <v>1500</v>
      </c>
      <c r="H29" s="43"/>
      <c r="I29" s="43"/>
      <c r="J29" s="43"/>
      <c r="K29" s="43"/>
      <c r="L29" s="43"/>
      <c r="M29" s="43"/>
    </row>
    <row r="30" spans="1:13" x14ac:dyDescent="0.35">
      <c r="A30" s="12">
        <v>20</v>
      </c>
      <c r="B30" s="14">
        <v>60</v>
      </c>
      <c r="C30" s="11">
        <f t="shared" si="6"/>
        <v>200</v>
      </c>
      <c r="D30" s="4">
        <f t="shared" si="7"/>
        <v>35.548220860753098</v>
      </c>
      <c r="E30" s="6">
        <f t="shared" si="8"/>
        <v>10.01308030552957</v>
      </c>
      <c r="F30">
        <v>0</v>
      </c>
      <c r="G30" s="23">
        <f t="shared" si="9"/>
        <v>12000</v>
      </c>
      <c r="H30" s="43"/>
      <c r="I30" s="43"/>
      <c r="J30" s="43"/>
      <c r="K30" s="43"/>
      <c r="L30" s="43"/>
      <c r="M30" s="43"/>
    </row>
    <row r="31" spans="1:13" x14ac:dyDescent="0.35">
      <c r="A31" s="12">
        <v>40</v>
      </c>
      <c r="B31" s="14">
        <v>50</v>
      </c>
      <c r="C31" s="11">
        <f t="shared" si="6"/>
        <v>25</v>
      </c>
      <c r="D31" s="4">
        <f t="shared" si="7"/>
        <v>35.548220860753098</v>
      </c>
      <c r="E31" s="6">
        <f t="shared" si="8"/>
        <v>6.3516350381911968</v>
      </c>
      <c r="F31">
        <v>0</v>
      </c>
      <c r="G31" s="23">
        <f t="shared" si="9"/>
        <v>1250</v>
      </c>
      <c r="H31" s="43"/>
      <c r="I31" s="43"/>
      <c r="J31" s="43"/>
      <c r="K31" s="43"/>
      <c r="L31" s="43"/>
      <c r="M31" s="43"/>
    </row>
    <row r="32" spans="1:13" x14ac:dyDescent="0.35">
      <c r="A32" s="12">
        <v>40</v>
      </c>
      <c r="B32">
        <v>79</v>
      </c>
      <c r="C32">
        <f t="shared" si="6"/>
        <v>97.5</v>
      </c>
      <c r="D32">
        <f t="shared" si="7"/>
        <v>35.548220860753098</v>
      </c>
      <c r="E32" s="6">
        <f t="shared" si="8"/>
        <v>10.851376648945667</v>
      </c>
      <c r="F32">
        <v>0</v>
      </c>
      <c r="G32" s="23">
        <f t="shared" si="9"/>
        <v>7702.5</v>
      </c>
      <c r="H32" s="43"/>
      <c r="I32" s="43"/>
      <c r="J32" s="43"/>
      <c r="K32" s="43"/>
      <c r="L32" s="43"/>
      <c r="M32" s="43"/>
    </row>
    <row r="33" spans="1:13" x14ac:dyDescent="0.35">
      <c r="A33" s="12">
        <v>40</v>
      </c>
      <c r="B33">
        <v>80</v>
      </c>
      <c r="C33">
        <f t="shared" si="6"/>
        <v>100</v>
      </c>
      <c r="D33">
        <f t="shared" si="7"/>
        <v>35.548220860753098</v>
      </c>
      <c r="E33" s="6">
        <f t="shared" si="8"/>
        <v>12</v>
      </c>
      <c r="F33">
        <v>0</v>
      </c>
      <c r="G33" s="23">
        <f t="shared" si="9"/>
        <v>8000</v>
      </c>
      <c r="H33" s="43"/>
      <c r="I33" s="43"/>
      <c r="J33" s="43"/>
      <c r="K33" s="43"/>
      <c r="L33" s="43"/>
      <c r="M33" s="43"/>
    </row>
    <row r="34" spans="1:13" x14ac:dyDescent="0.35">
      <c r="A34" s="12">
        <v>50</v>
      </c>
      <c r="B34">
        <v>65</v>
      </c>
      <c r="C34">
        <f t="shared" si="6"/>
        <v>30</v>
      </c>
      <c r="D34">
        <f t="shared" si="7"/>
        <v>35.548220860753098</v>
      </c>
      <c r="E34" s="6">
        <f t="shared" si="8"/>
        <v>8.2219620458294358</v>
      </c>
      <c r="F34">
        <v>0</v>
      </c>
      <c r="G34" s="23">
        <f t="shared" si="9"/>
        <v>1950</v>
      </c>
      <c r="H34" s="43"/>
      <c r="I34" s="43"/>
      <c r="J34" s="43"/>
      <c r="K34" s="43"/>
      <c r="L34" s="43"/>
      <c r="M34" s="43"/>
    </row>
    <row r="35" spans="1:13" x14ac:dyDescent="0.35">
      <c r="A35" s="12">
        <v>50</v>
      </c>
      <c r="B35">
        <v>79</v>
      </c>
      <c r="C35">
        <f t="shared" si="6"/>
        <v>58</v>
      </c>
      <c r="D35">
        <f t="shared" si="7"/>
        <v>35.548220860753098</v>
      </c>
      <c r="E35" s="6">
        <f t="shared" si="8"/>
        <v>10.295793288603576</v>
      </c>
      <c r="F35">
        <v>0</v>
      </c>
      <c r="G35" s="23">
        <f t="shared" si="9"/>
        <v>4582</v>
      </c>
      <c r="H35" s="43"/>
      <c r="I35" s="43"/>
      <c r="J35" s="43"/>
      <c r="K35" s="43"/>
      <c r="L35" s="43"/>
      <c r="M35" s="43"/>
    </row>
    <row r="36" spans="1:13" x14ac:dyDescent="0.35">
      <c r="A36" s="12">
        <v>60</v>
      </c>
      <c r="B36">
        <v>62</v>
      </c>
      <c r="C36">
        <f t="shared" si="6"/>
        <v>3.3333333333333335</v>
      </c>
      <c r="D36">
        <f t="shared" si="7"/>
        <v>35.548220860753098</v>
      </c>
      <c r="E36" s="6">
        <f t="shared" si="8"/>
        <v>7.4868846717588253</v>
      </c>
      <c r="F36">
        <v>0</v>
      </c>
      <c r="G36" s="23">
        <f t="shared" si="9"/>
        <v>206.66666666666669</v>
      </c>
      <c r="H36" s="43"/>
      <c r="I36" s="43"/>
      <c r="J36" s="43"/>
      <c r="K36" s="43"/>
      <c r="L36" s="43"/>
      <c r="M36" s="43"/>
    </row>
    <row r="37" spans="1:13" x14ac:dyDescent="0.35">
      <c r="A37" s="12">
        <v>60</v>
      </c>
      <c r="B37">
        <v>79</v>
      </c>
      <c r="C37">
        <f t="shared" si="6"/>
        <v>31.666666666666668</v>
      </c>
      <c r="D37">
        <f t="shared" si="7"/>
        <v>35.548220860753098</v>
      </c>
      <c r="E37" s="6">
        <f t="shared" si="8"/>
        <v>9.9254043817088498</v>
      </c>
      <c r="F37">
        <v>0</v>
      </c>
      <c r="G37" s="23">
        <f t="shared" si="9"/>
        <v>2501.666666666667</v>
      </c>
      <c r="H37" s="43"/>
      <c r="I37" s="43"/>
      <c r="J37" s="43"/>
      <c r="K37" s="43"/>
      <c r="L37" s="43"/>
      <c r="M37" s="43"/>
    </row>
    <row r="38" spans="1:13" x14ac:dyDescent="0.35">
      <c r="A38" s="12">
        <v>80</v>
      </c>
      <c r="B38" s="14">
        <v>80</v>
      </c>
      <c r="C38" s="11">
        <f t="shared" si="6"/>
        <v>0</v>
      </c>
      <c r="D38" s="4">
        <f t="shared" si="7"/>
        <v>35.548220860753098</v>
      </c>
      <c r="E38" s="6">
        <f t="shared" si="8"/>
        <v>12</v>
      </c>
      <c r="F38">
        <v>0</v>
      </c>
      <c r="G38" s="23">
        <f t="shared" si="9"/>
        <v>0</v>
      </c>
      <c r="H38" s="43"/>
      <c r="I38" s="43"/>
      <c r="J38" s="43"/>
      <c r="K38" s="43"/>
      <c r="L38" s="43"/>
      <c r="M38" s="43"/>
    </row>
    <row r="39" spans="1:13" x14ac:dyDescent="0.35">
      <c r="A39" s="12">
        <v>80</v>
      </c>
      <c r="B39" s="14">
        <v>90</v>
      </c>
      <c r="C39" s="11">
        <f t="shared" si="6"/>
        <v>12.5</v>
      </c>
      <c r="D39" s="4">
        <f t="shared" si="7"/>
        <v>35.548220860753098</v>
      </c>
      <c r="E39" s="6">
        <f t="shared" si="8"/>
        <v>12</v>
      </c>
      <c r="F39">
        <v>0</v>
      </c>
      <c r="G39" s="23">
        <f t="shared" si="9"/>
        <v>1125</v>
      </c>
      <c r="H39" s="43"/>
      <c r="I39" s="43"/>
      <c r="J39" s="43"/>
      <c r="K39" s="43"/>
      <c r="L39" s="43"/>
      <c r="M39" s="43"/>
    </row>
    <row r="40" spans="1:13" x14ac:dyDescent="0.35">
      <c r="A40" s="12">
        <v>90</v>
      </c>
      <c r="B40" s="14">
        <v>100</v>
      </c>
      <c r="C40" s="11">
        <f t="shared" si="6"/>
        <v>11.111111111111111</v>
      </c>
      <c r="D40" s="4">
        <f t="shared" si="7"/>
        <v>35.548220860753098</v>
      </c>
      <c r="E40" s="6">
        <f t="shared" si="8"/>
        <v>12</v>
      </c>
      <c r="F40">
        <v>0</v>
      </c>
      <c r="G40" s="23">
        <f t="shared" si="9"/>
        <v>1111.1111111111111</v>
      </c>
      <c r="H40" s="43"/>
      <c r="I40" s="43"/>
      <c r="J40" s="43"/>
      <c r="K40" s="43"/>
      <c r="L40" s="43"/>
      <c r="M40" s="43"/>
    </row>
    <row r="41" spans="1:13" x14ac:dyDescent="0.35">
      <c r="A41" s="12">
        <v>0</v>
      </c>
      <c r="B41" s="14">
        <v>0</v>
      </c>
      <c r="C41" s="11" t="e">
        <f t="shared" si="6"/>
        <v>#DIV/0!</v>
      </c>
      <c r="D41" s="4">
        <v>0</v>
      </c>
      <c r="E41" s="5">
        <v>0</v>
      </c>
      <c r="F41" s="4">
        <v>0</v>
      </c>
      <c r="G41" s="23" t="e">
        <f t="shared" si="9"/>
        <v>#DIV/0!</v>
      </c>
      <c r="H41" s="4">
        <v>0</v>
      </c>
      <c r="I41" s="4">
        <v>0</v>
      </c>
      <c r="J41" s="4">
        <v>0</v>
      </c>
      <c r="K41" s="4">
        <v>0</v>
      </c>
      <c r="L41" s="4">
        <v>0</v>
      </c>
      <c r="M41" s="4">
        <v>0</v>
      </c>
    </row>
    <row r="42" spans="1:13" x14ac:dyDescent="0.35">
      <c r="A42" s="12">
        <v>0</v>
      </c>
      <c r="B42" s="14">
        <v>0</v>
      </c>
      <c r="C42" s="11" t="e">
        <f t="shared" si="6"/>
        <v>#DIV/0!</v>
      </c>
      <c r="D42">
        <v>0</v>
      </c>
      <c r="E42">
        <v>0</v>
      </c>
      <c r="F42" s="4">
        <v>0</v>
      </c>
      <c r="G42" s="23" t="e">
        <f t="shared" si="9"/>
        <v>#DIV/0!</v>
      </c>
      <c r="H42">
        <v>0</v>
      </c>
      <c r="I42">
        <v>0</v>
      </c>
      <c r="J42">
        <v>0</v>
      </c>
      <c r="K42">
        <v>0</v>
      </c>
      <c r="L42">
        <v>0</v>
      </c>
      <c r="M42">
        <v>0</v>
      </c>
    </row>
    <row r="43" spans="1:13" x14ac:dyDescent="0.35">
      <c r="A43" s="12">
        <v>0</v>
      </c>
      <c r="B43" s="14">
        <v>0</v>
      </c>
      <c r="C43" s="11" t="e">
        <f t="shared" si="6"/>
        <v>#DIV/0!</v>
      </c>
      <c r="D43">
        <v>0</v>
      </c>
      <c r="E43">
        <v>0</v>
      </c>
      <c r="F43" s="4">
        <v>0</v>
      </c>
      <c r="G43" s="23" t="e">
        <f t="shared" si="9"/>
        <v>#DIV/0!</v>
      </c>
      <c r="H43">
        <v>0</v>
      </c>
      <c r="I43">
        <v>0</v>
      </c>
      <c r="J43">
        <v>0</v>
      </c>
      <c r="K43">
        <v>0</v>
      </c>
      <c r="L43">
        <v>0</v>
      </c>
      <c r="M43">
        <v>0</v>
      </c>
    </row>
  </sheetData>
  <sheetProtection algorithmName="SHA-512" hashValue="V08yD/hjsDousH/cgrAtoaydrRABhzNHNOmKNAd8LV8C/CFyFzZDM2b/dt/EAgJa6W3IxfdN47Zu4JuboAMsZQ==" saltValue="83JO92vD4VMqoakMCQ1qCg==" spinCount="100000" sheet="1" objects="1" scenarios="1"/>
  <mergeCells count="1">
    <mergeCell ref="H28:M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894876453AAE54B9DD12AA6A16C9639" ma:contentTypeVersion="4" ma:contentTypeDescription="Create a new document." ma:contentTypeScope="" ma:versionID="022d75f3e4b35e5e0b6580267558fd5d">
  <xsd:schema xmlns:xsd="http://www.w3.org/2001/XMLSchema" xmlns:xs="http://www.w3.org/2001/XMLSchema" xmlns:p="http://schemas.microsoft.com/office/2006/metadata/properties" xmlns:ns2="3b6f061c-83da-413f-a503-a20cedfcf1ba" targetNamespace="http://schemas.microsoft.com/office/2006/metadata/properties" ma:root="true" ma:fieldsID="21b27777c0027cdc6468ebe861b0af32" ns2:_="">
    <xsd:import namespace="3b6f061c-83da-413f-a503-a20cedfcf1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6f061c-83da-413f-a503-a20cedfcf1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327A7B5-2212-4E9B-B816-5BEF4978D81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18404868-C2E7-49B8-B71A-57E926BA75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6f061c-83da-413f-a503-a20cedfcf1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85EA2D7-AE47-42C2-B7AF-EF6CE532EAF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6.3 Category A</vt:lpstr>
      <vt:lpstr>6.3 Category B</vt:lpstr>
      <vt:lpstr>6.3 Category C</vt:lpstr>
      <vt:lpstr>6.3 Data</vt:lpstr>
      <vt:lpstr> 6.3 Original</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Janet Coetzee</dc:creator>
  <cp:lastModifiedBy>Marileen De Wet</cp:lastModifiedBy>
  <dcterms:created xsi:type="dcterms:W3CDTF">2022-01-12T11:36:14Z</dcterms:created>
  <dcterms:modified xsi:type="dcterms:W3CDTF">2022-05-17T08:49:24Z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0x010100B894876453AAE54B9DD12AA6A16C9639</vt:lpwstr>
  </property>
</Properties>
</file>